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TTO_indik\tabelid_veebi\"/>
    </mc:Choice>
  </mc:AlternateContent>
  <xr:revisionPtr revIDLastSave="0" documentId="13_ncr:1_{3B4B0BCE-EAFA-4EEE-A8CE-D8EA89B853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irjeldus" sheetId="1" r:id="rId1"/>
    <sheet name="Aruandesse2019" sheetId="4" r:id="rId2"/>
    <sheet name="Aruandesse2018" sheetId="3" r:id="rId3"/>
    <sheet name="Aruandesse2017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4" l="1"/>
  <c r="F69" i="4"/>
  <c r="C69" i="4"/>
  <c r="D69" i="4"/>
  <c r="E8" i="4"/>
  <c r="F15" i="4"/>
  <c r="E69" i="4" l="1"/>
  <c r="F28" i="4"/>
  <c r="C82" i="4"/>
  <c r="C78" i="4"/>
  <c r="B78" i="4"/>
  <c r="D77" i="4"/>
  <c r="D76" i="4"/>
  <c r="J70" i="4"/>
  <c r="I70" i="4"/>
  <c r="H70" i="4"/>
  <c r="E70" i="4"/>
  <c r="J69" i="4"/>
  <c r="J68" i="4"/>
  <c r="I68" i="4"/>
  <c r="H68" i="4"/>
  <c r="E68" i="4"/>
  <c r="H67" i="4"/>
  <c r="E67" i="4"/>
  <c r="J66" i="4"/>
  <c r="I66" i="4"/>
  <c r="H66" i="4"/>
  <c r="E66" i="4"/>
  <c r="J65" i="4"/>
  <c r="I65" i="4"/>
  <c r="H65" i="4"/>
  <c r="E65" i="4"/>
  <c r="J64" i="4"/>
  <c r="I64" i="4"/>
  <c r="H64" i="4"/>
  <c r="E64" i="4"/>
  <c r="J63" i="4"/>
  <c r="I63" i="4"/>
  <c r="H63" i="4"/>
  <c r="E63" i="4"/>
  <c r="J62" i="4"/>
  <c r="I62" i="4"/>
  <c r="H62" i="4"/>
  <c r="E62" i="4"/>
  <c r="J61" i="4"/>
  <c r="I61" i="4"/>
  <c r="H61" i="4"/>
  <c r="E61" i="4"/>
  <c r="J60" i="4"/>
  <c r="I60" i="4"/>
  <c r="H60" i="4"/>
  <c r="E60" i="4"/>
  <c r="J59" i="4"/>
  <c r="I59" i="4"/>
  <c r="H59" i="4"/>
  <c r="E59" i="4"/>
  <c r="J58" i="4"/>
  <c r="I58" i="4"/>
  <c r="H58" i="4"/>
  <c r="E58" i="4"/>
  <c r="H57" i="4"/>
  <c r="E57" i="4"/>
  <c r="G56" i="4"/>
  <c r="F56" i="4"/>
  <c r="H56" i="4" s="1"/>
  <c r="D56" i="4"/>
  <c r="J56" i="4" s="1"/>
  <c r="C56" i="4"/>
  <c r="J55" i="4"/>
  <c r="I55" i="4"/>
  <c r="H55" i="4"/>
  <c r="E55" i="4"/>
  <c r="J54" i="4"/>
  <c r="I54" i="4"/>
  <c r="H54" i="4"/>
  <c r="E54" i="4"/>
  <c r="J53" i="4"/>
  <c r="I53" i="4"/>
  <c r="H53" i="4"/>
  <c r="E53" i="4"/>
  <c r="J52" i="4"/>
  <c r="I52" i="4"/>
  <c r="H52" i="4"/>
  <c r="E52" i="4"/>
  <c r="G51" i="4"/>
  <c r="F51" i="4"/>
  <c r="D51" i="4"/>
  <c r="C51" i="4"/>
  <c r="J50" i="4"/>
  <c r="I50" i="4"/>
  <c r="H50" i="4"/>
  <c r="E50" i="4"/>
  <c r="H49" i="4"/>
  <c r="E49" i="4"/>
  <c r="J48" i="4"/>
  <c r="I48" i="4"/>
  <c r="H48" i="4"/>
  <c r="E48" i="4"/>
  <c r="C41" i="4"/>
  <c r="C37" i="4"/>
  <c r="B37" i="4"/>
  <c r="D36" i="4"/>
  <c r="D35" i="4"/>
  <c r="J29" i="4"/>
  <c r="I29" i="4"/>
  <c r="H29" i="4"/>
  <c r="E29" i="4"/>
  <c r="G28" i="4"/>
  <c r="D28" i="4"/>
  <c r="C28" i="4"/>
  <c r="J27" i="4"/>
  <c r="I27" i="4"/>
  <c r="H27" i="4"/>
  <c r="E27" i="4"/>
  <c r="J26" i="4"/>
  <c r="I26" i="4"/>
  <c r="H26" i="4"/>
  <c r="J25" i="4"/>
  <c r="I25" i="4"/>
  <c r="H25" i="4"/>
  <c r="J24" i="4"/>
  <c r="I24" i="4"/>
  <c r="H24" i="4"/>
  <c r="J23" i="4"/>
  <c r="I23" i="4"/>
  <c r="H23" i="4"/>
  <c r="J22" i="4"/>
  <c r="I22" i="4"/>
  <c r="H22" i="4"/>
  <c r="E22" i="4"/>
  <c r="J21" i="4"/>
  <c r="I21" i="4"/>
  <c r="H21" i="4"/>
  <c r="E21" i="4"/>
  <c r="J20" i="4"/>
  <c r="I20" i="4"/>
  <c r="H20" i="4"/>
  <c r="E20" i="4"/>
  <c r="I19" i="4"/>
  <c r="H19" i="4"/>
  <c r="E19" i="4"/>
  <c r="J18" i="4"/>
  <c r="I18" i="4"/>
  <c r="H18" i="4"/>
  <c r="E18" i="4"/>
  <c r="J17" i="4"/>
  <c r="I17" i="4"/>
  <c r="H17" i="4"/>
  <c r="E17" i="4"/>
  <c r="H16" i="4"/>
  <c r="E16" i="4"/>
  <c r="G15" i="4"/>
  <c r="D15" i="4"/>
  <c r="C15" i="4"/>
  <c r="J14" i="4"/>
  <c r="I14" i="4"/>
  <c r="H14" i="4"/>
  <c r="E14" i="4"/>
  <c r="J13" i="4"/>
  <c r="I13" i="4"/>
  <c r="H13" i="4"/>
  <c r="E13" i="4"/>
  <c r="J12" i="4"/>
  <c r="I12" i="4"/>
  <c r="H12" i="4"/>
  <c r="E12" i="4"/>
  <c r="J11" i="4"/>
  <c r="I11" i="4"/>
  <c r="H11" i="4"/>
  <c r="E11" i="4"/>
  <c r="G10" i="4"/>
  <c r="F10" i="4"/>
  <c r="D10" i="4"/>
  <c r="C10" i="4"/>
  <c r="J9" i="4"/>
  <c r="I9" i="4"/>
  <c r="H9" i="4"/>
  <c r="E9" i="4"/>
  <c r="J8" i="4"/>
  <c r="I8" i="4"/>
  <c r="H8" i="4"/>
  <c r="K8" i="4" s="1"/>
  <c r="E15" i="4" l="1"/>
  <c r="J28" i="4"/>
  <c r="K55" i="4"/>
  <c r="K48" i="4"/>
  <c r="L8" i="4"/>
  <c r="K23" i="4"/>
  <c r="K24" i="4"/>
  <c r="K25" i="4"/>
  <c r="K26" i="4"/>
  <c r="K27" i="4"/>
  <c r="K17" i="4"/>
  <c r="K21" i="4"/>
  <c r="D78" i="4"/>
  <c r="H69" i="4"/>
  <c r="F71" i="4"/>
  <c r="K70" i="4"/>
  <c r="K60" i="4"/>
  <c r="K64" i="4"/>
  <c r="K68" i="4"/>
  <c r="K58" i="4"/>
  <c r="K62" i="4"/>
  <c r="K66" i="4"/>
  <c r="K53" i="4"/>
  <c r="H51" i="4"/>
  <c r="D71" i="4"/>
  <c r="E56" i="4"/>
  <c r="K56" i="4" s="1"/>
  <c r="K50" i="4"/>
  <c r="C71" i="4"/>
  <c r="K54" i="4"/>
  <c r="I69" i="4"/>
  <c r="E51" i="4"/>
  <c r="K59" i="4"/>
  <c r="K63" i="4"/>
  <c r="K61" i="4"/>
  <c r="K65" i="4"/>
  <c r="K52" i="4"/>
  <c r="I56" i="4"/>
  <c r="I51" i="4"/>
  <c r="D37" i="4"/>
  <c r="K29" i="4"/>
  <c r="K11" i="4"/>
  <c r="K9" i="4"/>
  <c r="J10" i="4"/>
  <c r="J15" i="4"/>
  <c r="K20" i="4"/>
  <c r="K14" i="4"/>
  <c r="K12" i="4"/>
  <c r="K13" i="4"/>
  <c r="C30" i="4"/>
  <c r="K18" i="4"/>
  <c r="I10" i="4"/>
  <c r="K22" i="4"/>
  <c r="K19" i="4"/>
  <c r="I28" i="4"/>
  <c r="E10" i="4"/>
  <c r="G30" i="4"/>
  <c r="H15" i="4"/>
  <c r="K15" i="4" s="1"/>
  <c r="E28" i="4"/>
  <c r="H28" i="4"/>
  <c r="D30" i="4"/>
  <c r="I15" i="4"/>
  <c r="F30" i="4"/>
  <c r="H10" i="4"/>
  <c r="J51" i="4"/>
  <c r="G71" i="4"/>
  <c r="D69" i="3"/>
  <c r="C69" i="3"/>
  <c r="H49" i="3"/>
  <c r="H50" i="3"/>
  <c r="H52" i="3"/>
  <c r="H53" i="3"/>
  <c r="H54" i="3"/>
  <c r="H55" i="3"/>
  <c r="H57" i="3"/>
  <c r="H58" i="3"/>
  <c r="H59" i="3"/>
  <c r="H60" i="3"/>
  <c r="H61" i="3"/>
  <c r="H62" i="3"/>
  <c r="H63" i="3"/>
  <c r="H64" i="3"/>
  <c r="H65" i="3"/>
  <c r="H66" i="3"/>
  <c r="H67" i="3"/>
  <c r="H68" i="3"/>
  <c r="H70" i="3"/>
  <c r="H48" i="3"/>
  <c r="E49" i="3"/>
  <c r="E50" i="3"/>
  <c r="E52" i="3"/>
  <c r="E53" i="3"/>
  <c r="E54" i="3"/>
  <c r="E55" i="3"/>
  <c r="E57" i="3"/>
  <c r="E58" i="3"/>
  <c r="E59" i="3"/>
  <c r="E60" i="3"/>
  <c r="E61" i="3"/>
  <c r="E62" i="3"/>
  <c r="E63" i="3"/>
  <c r="E64" i="3"/>
  <c r="E65" i="3"/>
  <c r="E66" i="3"/>
  <c r="E67" i="3"/>
  <c r="E68" i="3"/>
  <c r="E70" i="3"/>
  <c r="E48" i="3"/>
  <c r="H9" i="3"/>
  <c r="H11" i="3"/>
  <c r="H12" i="3"/>
  <c r="H13" i="3"/>
  <c r="H14" i="3"/>
  <c r="H16" i="3"/>
  <c r="H17" i="3"/>
  <c r="H18" i="3"/>
  <c r="H19" i="3"/>
  <c r="H20" i="3"/>
  <c r="H21" i="3"/>
  <c r="H22" i="3"/>
  <c r="H23" i="3"/>
  <c r="H24" i="3"/>
  <c r="H25" i="3"/>
  <c r="H26" i="3"/>
  <c r="H27" i="3"/>
  <c r="H29" i="3"/>
  <c r="H8" i="3"/>
  <c r="E71" i="4" l="1"/>
  <c r="K69" i="4"/>
  <c r="L70" i="4"/>
  <c r="L66" i="4"/>
  <c r="L65" i="4"/>
  <c r="L63" i="4"/>
  <c r="L68" i="4"/>
  <c r="L60" i="4"/>
  <c r="L62" i="4"/>
  <c r="L58" i="4"/>
  <c r="L61" i="4"/>
  <c r="L64" i="4"/>
  <c r="L59" i="4"/>
  <c r="L55" i="4"/>
  <c r="L54" i="4"/>
  <c r="L53" i="4"/>
  <c r="L52" i="4"/>
  <c r="L50" i="4"/>
  <c r="L48" i="4"/>
  <c r="L29" i="4"/>
  <c r="L26" i="4"/>
  <c r="L23" i="4"/>
  <c r="L24" i="4"/>
  <c r="L25" i="4"/>
  <c r="L22" i="4"/>
  <c r="L19" i="4"/>
  <c r="L17" i="4"/>
  <c r="L21" i="4"/>
  <c r="L18" i="4"/>
  <c r="L20" i="4"/>
  <c r="L27" i="4"/>
  <c r="L11" i="4"/>
  <c r="L12" i="4"/>
  <c r="L13" i="4"/>
  <c r="L14" i="4"/>
  <c r="L15" i="4"/>
  <c r="L9" i="4"/>
  <c r="H71" i="4"/>
  <c r="J71" i="4"/>
  <c r="K51" i="4"/>
  <c r="K28" i="4"/>
  <c r="E30" i="4"/>
  <c r="I71" i="4"/>
  <c r="I30" i="4"/>
  <c r="K10" i="4"/>
  <c r="H30" i="4"/>
  <c r="J30" i="4"/>
  <c r="E9" i="3"/>
  <c r="E11" i="3"/>
  <c r="E12" i="3"/>
  <c r="E13" i="3"/>
  <c r="E14" i="3"/>
  <c r="E16" i="3"/>
  <c r="E17" i="3"/>
  <c r="E18" i="3"/>
  <c r="E19" i="3"/>
  <c r="E20" i="3"/>
  <c r="E21" i="3"/>
  <c r="E22" i="3"/>
  <c r="E27" i="3"/>
  <c r="E29" i="3"/>
  <c r="E8" i="3"/>
  <c r="I8" i="3"/>
  <c r="J8" i="3"/>
  <c r="F10" i="3"/>
  <c r="I9" i="3"/>
  <c r="J9" i="3"/>
  <c r="L69" i="4" l="1"/>
  <c r="K71" i="4"/>
  <c r="M62" i="4" s="1"/>
  <c r="L56" i="4"/>
  <c r="L51" i="4"/>
  <c r="L71" i="4"/>
  <c r="L28" i="4"/>
  <c r="L10" i="4"/>
  <c r="K30" i="4"/>
  <c r="M57" i="4"/>
  <c r="K9" i="3"/>
  <c r="L9" i="3"/>
  <c r="L8" i="3"/>
  <c r="K8" i="3"/>
  <c r="P8" i="3" s="1"/>
  <c r="F15" i="3"/>
  <c r="F28" i="3"/>
  <c r="G15" i="3"/>
  <c r="G28" i="3"/>
  <c r="D28" i="3"/>
  <c r="C28" i="3"/>
  <c r="K26" i="3"/>
  <c r="J26" i="3"/>
  <c r="I26" i="3"/>
  <c r="K25" i="3"/>
  <c r="J25" i="3"/>
  <c r="I25" i="3"/>
  <c r="K24" i="3"/>
  <c r="J24" i="3"/>
  <c r="I24" i="3"/>
  <c r="K23" i="3"/>
  <c r="J23" i="3"/>
  <c r="I23" i="3"/>
  <c r="K21" i="3"/>
  <c r="J21" i="3"/>
  <c r="I21" i="3"/>
  <c r="K20" i="3"/>
  <c r="J20" i="3"/>
  <c r="I20" i="3"/>
  <c r="K19" i="3"/>
  <c r="J19" i="3"/>
  <c r="I19" i="3"/>
  <c r="K18" i="3"/>
  <c r="J18" i="3"/>
  <c r="I18" i="3"/>
  <c r="K17" i="3"/>
  <c r="J17" i="3"/>
  <c r="I17" i="3"/>
  <c r="K16" i="3"/>
  <c r="J16" i="3"/>
  <c r="I16" i="3"/>
  <c r="M55" i="4" l="1"/>
  <c r="M65" i="4"/>
  <c r="M54" i="4"/>
  <c r="M64" i="4"/>
  <c r="M48" i="4"/>
  <c r="M71" i="4"/>
  <c r="M52" i="4"/>
  <c r="M53" i="4"/>
  <c r="M51" i="4"/>
  <c r="M68" i="4"/>
  <c r="M61" i="4"/>
  <c r="M49" i="4"/>
  <c r="M66" i="4"/>
  <c r="M59" i="4"/>
  <c r="M70" i="4"/>
  <c r="M63" i="4"/>
  <c r="M60" i="4"/>
  <c r="M56" i="4"/>
  <c r="M69" i="4"/>
  <c r="M58" i="4"/>
  <c r="M50" i="4"/>
  <c r="M67" i="4"/>
  <c r="M25" i="4"/>
  <c r="M29" i="4"/>
  <c r="L30" i="4"/>
  <c r="M19" i="4"/>
  <c r="M11" i="4"/>
  <c r="M20" i="4"/>
  <c r="M15" i="4"/>
  <c r="M8" i="4"/>
  <c r="M28" i="4"/>
  <c r="M22" i="4"/>
  <c r="M9" i="4"/>
  <c r="M23" i="4"/>
  <c r="M12" i="4"/>
  <c r="M14" i="4"/>
  <c r="M26" i="4"/>
  <c r="M21" i="4"/>
  <c r="M13" i="4"/>
  <c r="M30" i="4"/>
  <c r="M17" i="4"/>
  <c r="M18" i="4"/>
  <c r="M24" i="4"/>
  <c r="M10" i="4"/>
  <c r="M27" i="4"/>
  <c r="M16" i="4"/>
  <c r="H15" i="3"/>
  <c r="H28" i="3"/>
  <c r="Q8" i="3"/>
  <c r="F30" i="3"/>
  <c r="E28" i="3"/>
  <c r="L25" i="3"/>
  <c r="L21" i="3"/>
  <c r="L17" i="3"/>
  <c r="L19" i="3"/>
  <c r="Q25" i="3"/>
  <c r="L24" i="3"/>
  <c r="L20" i="3"/>
  <c r="P26" i="3"/>
  <c r="L16" i="3"/>
  <c r="Q19" i="3"/>
  <c r="P23" i="3"/>
  <c r="Q26" i="3"/>
  <c r="Q21" i="3"/>
  <c r="Q16" i="3"/>
  <c r="P24" i="3"/>
  <c r="L23" i="3"/>
  <c r="Q23" i="3"/>
  <c r="P20" i="3"/>
  <c r="P19" i="3"/>
  <c r="P18" i="3"/>
  <c r="Q18" i="3"/>
  <c r="Q17" i="3"/>
  <c r="P25" i="3"/>
  <c r="P21" i="3"/>
  <c r="P17" i="3"/>
  <c r="Q24" i="3"/>
  <c r="Q20" i="3"/>
  <c r="P16" i="3"/>
  <c r="L26" i="3"/>
  <c r="L18" i="3"/>
  <c r="J57" i="3" l="1"/>
  <c r="C78" i="3" l="1"/>
  <c r="K49" i="3"/>
  <c r="K50" i="3"/>
  <c r="J49" i="3"/>
  <c r="I49" i="3"/>
  <c r="I50" i="3"/>
  <c r="C56" i="3"/>
  <c r="D56" i="3"/>
  <c r="F56" i="3"/>
  <c r="G56" i="3"/>
  <c r="F51" i="3"/>
  <c r="G51" i="3"/>
  <c r="D51" i="3"/>
  <c r="C51" i="3"/>
  <c r="C71" i="3" l="1"/>
  <c r="E51" i="3"/>
  <c r="Q49" i="3"/>
  <c r="P49" i="3"/>
  <c r="H51" i="3"/>
  <c r="K51" i="3" s="1"/>
  <c r="P50" i="3"/>
  <c r="Q50" i="3"/>
  <c r="D71" i="3"/>
  <c r="H56" i="3"/>
  <c r="E56" i="3"/>
  <c r="K56" i="3" s="1"/>
  <c r="C37" i="3"/>
  <c r="D15" i="3"/>
  <c r="I28" i="3"/>
  <c r="C15" i="3"/>
  <c r="C10" i="3"/>
  <c r="G10" i="3"/>
  <c r="D10" i="3"/>
  <c r="C82" i="3"/>
  <c r="B78" i="3"/>
  <c r="D78" i="3" s="1"/>
  <c r="D77" i="3"/>
  <c r="D76" i="3"/>
  <c r="K68" i="3"/>
  <c r="J68" i="3"/>
  <c r="I68" i="3"/>
  <c r="K67" i="3"/>
  <c r="J67" i="3"/>
  <c r="I67" i="3"/>
  <c r="K66" i="3"/>
  <c r="J66" i="3"/>
  <c r="I66" i="3"/>
  <c r="K65" i="3"/>
  <c r="J65" i="3"/>
  <c r="I65" i="3"/>
  <c r="K64" i="3"/>
  <c r="J64" i="3"/>
  <c r="I64" i="3"/>
  <c r="K62" i="3"/>
  <c r="J62" i="3"/>
  <c r="I62" i="3"/>
  <c r="K61" i="3"/>
  <c r="J61" i="3"/>
  <c r="I61" i="3"/>
  <c r="K59" i="3"/>
  <c r="J59" i="3"/>
  <c r="I59" i="3"/>
  <c r="K58" i="3"/>
  <c r="J58" i="3"/>
  <c r="I58" i="3"/>
  <c r="K57" i="3"/>
  <c r="I57" i="3"/>
  <c r="K70" i="3"/>
  <c r="J70" i="3"/>
  <c r="I70" i="3"/>
  <c r="G69" i="3"/>
  <c r="G71" i="3" s="1"/>
  <c r="F69" i="3"/>
  <c r="F71" i="3" s="1"/>
  <c r="K63" i="3"/>
  <c r="J63" i="3"/>
  <c r="I63" i="3"/>
  <c r="K60" i="3"/>
  <c r="J60" i="3"/>
  <c r="I60" i="3"/>
  <c r="J56" i="3"/>
  <c r="I56" i="3"/>
  <c r="K55" i="3"/>
  <c r="J55" i="3"/>
  <c r="I55" i="3"/>
  <c r="K54" i="3"/>
  <c r="J54" i="3"/>
  <c r="I54" i="3"/>
  <c r="K53" i="3"/>
  <c r="J53" i="3"/>
  <c r="I53" i="3"/>
  <c r="K52" i="3"/>
  <c r="J52" i="3"/>
  <c r="I52" i="3"/>
  <c r="J51" i="3"/>
  <c r="I51" i="3"/>
  <c r="J50" i="3"/>
  <c r="K48" i="3"/>
  <c r="J48" i="3"/>
  <c r="I48" i="3"/>
  <c r="C41" i="3"/>
  <c r="B37" i="3"/>
  <c r="D36" i="3"/>
  <c r="D35" i="3"/>
  <c r="K29" i="3"/>
  <c r="J29" i="3"/>
  <c r="I29" i="3"/>
  <c r="K27" i="3"/>
  <c r="J27" i="3"/>
  <c r="I27" i="3"/>
  <c r="K22" i="3"/>
  <c r="J22" i="3"/>
  <c r="I22" i="3"/>
  <c r="K14" i="3"/>
  <c r="J14" i="3"/>
  <c r="I14" i="3"/>
  <c r="K13" i="3"/>
  <c r="J13" i="3"/>
  <c r="I13" i="3"/>
  <c r="K12" i="3"/>
  <c r="J12" i="3"/>
  <c r="I12" i="3"/>
  <c r="K11" i="3"/>
  <c r="J11" i="3"/>
  <c r="I11" i="3"/>
  <c r="P51" i="3" l="1"/>
  <c r="Q51" i="3"/>
  <c r="Q56" i="3"/>
  <c r="P56" i="3"/>
  <c r="P52" i="3"/>
  <c r="Q52" i="3"/>
  <c r="Q57" i="3"/>
  <c r="P57" i="3"/>
  <c r="P67" i="3"/>
  <c r="Q67" i="3"/>
  <c r="P66" i="3"/>
  <c r="Q66" i="3"/>
  <c r="H71" i="3"/>
  <c r="Q53" i="3"/>
  <c r="P53" i="3"/>
  <c r="P58" i="3"/>
  <c r="Q58" i="3"/>
  <c r="Q64" i="3"/>
  <c r="P64" i="3"/>
  <c r="P68" i="3"/>
  <c r="Q68" i="3"/>
  <c r="P62" i="3"/>
  <c r="Q62" i="3"/>
  <c r="P55" i="3"/>
  <c r="Q55" i="3"/>
  <c r="P63" i="3"/>
  <c r="Q63" i="3"/>
  <c r="Q61" i="3"/>
  <c r="P61" i="3"/>
  <c r="P54" i="3"/>
  <c r="Q54" i="3"/>
  <c r="Q60" i="3"/>
  <c r="P60" i="3"/>
  <c r="P70" i="3"/>
  <c r="Q70" i="3"/>
  <c r="P59" i="3"/>
  <c r="Q59" i="3"/>
  <c r="Q65" i="3"/>
  <c r="P65" i="3"/>
  <c r="H69" i="3"/>
  <c r="E71" i="3"/>
  <c r="E69" i="3"/>
  <c r="G30" i="3"/>
  <c r="H10" i="3"/>
  <c r="H30" i="3" s="1"/>
  <c r="E15" i="3"/>
  <c r="C30" i="3"/>
  <c r="I30" i="3" s="1"/>
  <c r="E10" i="3"/>
  <c r="L50" i="3"/>
  <c r="Q27" i="3"/>
  <c r="P27" i="3"/>
  <c r="P22" i="3"/>
  <c r="Q22" i="3"/>
  <c r="P29" i="3"/>
  <c r="Q29" i="3"/>
  <c r="D30" i="3"/>
  <c r="J10" i="3"/>
  <c r="D37" i="3"/>
  <c r="Q48" i="3"/>
  <c r="L53" i="3"/>
  <c r="L70" i="3"/>
  <c r="L51" i="3"/>
  <c r="L58" i="3"/>
  <c r="L68" i="3"/>
  <c r="L27" i="3"/>
  <c r="J15" i="3"/>
  <c r="Q9" i="3"/>
  <c r="L62" i="3"/>
  <c r="L59" i="3"/>
  <c r="L64" i="3"/>
  <c r="L65" i="3"/>
  <c r="J69" i="3"/>
  <c r="L60" i="3"/>
  <c r="L55" i="3"/>
  <c r="L52" i="3"/>
  <c r="L56" i="3"/>
  <c r="L48" i="3"/>
  <c r="L12" i="3"/>
  <c r="L22" i="3"/>
  <c r="L29" i="3"/>
  <c r="P48" i="3"/>
  <c r="L54" i="3"/>
  <c r="L61" i="3"/>
  <c r="L67" i="3"/>
  <c r="L63" i="3"/>
  <c r="P12" i="3"/>
  <c r="P13" i="3"/>
  <c r="Q11" i="3"/>
  <c r="I10" i="3"/>
  <c r="Q12" i="3"/>
  <c r="Q13" i="3"/>
  <c r="P14" i="3"/>
  <c r="L14" i="3"/>
  <c r="I15" i="3"/>
  <c r="P9" i="3"/>
  <c r="P11" i="3"/>
  <c r="L11" i="3"/>
  <c r="L13" i="3"/>
  <c r="Q14" i="3"/>
  <c r="J71" i="3"/>
  <c r="J28" i="3"/>
  <c r="L66" i="3"/>
  <c r="K28" i="3"/>
  <c r="I69" i="3"/>
  <c r="O74" i="2"/>
  <c r="N74" i="2"/>
  <c r="K74" i="2"/>
  <c r="J74" i="2"/>
  <c r="I74" i="2"/>
  <c r="D73" i="2"/>
  <c r="E73" i="2"/>
  <c r="F73" i="2"/>
  <c r="F75" i="2" s="1"/>
  <c r="G73" i="2"/>
  <c r="G75" i="2" s="1"/>
  <c r="H73" i="2"/>
  <c r="H75" i="2" s="1"/>
  <c r="C73" i="2"/>
  <c r="C75" i="2" s="1"/>
  <c r="Q74" i="2" l="1"/>
  <c r="P74" i="2"/>
  <c r="O73" i="2"/>
  <c r="J73" i="2"/>
  <c r="L69" i="3"/>
  <c r="K71" i="3"/>
  <c r="K69" i="3"/>
  <c r="I71" i="3"/>
  <c r="K15" i="3"/>
  <c r="Q15" i="3" s="1"/>
  <c r="K10" i="3"/>
  <c r="P10" i="3" s="1"/>
  <c r="E30" i="3"/>
  <c r="K30" i="3" s="1"/>
  <c r="M8" i="3" s="1"/>
  <c r="P28" i="3"/>
  <c r="Q28" i="3"/>
  <c r="J30" i="3"/>
  <c r="L15" i="3"/>
  <c r="L28" i="3"/>
  <c r="E75" i="2"/>
  <c r="D75" i="2"/>
  <c r="N73" i="2"/>
  <c r="L73" i="2" s="1"/>
  <c r="I73" i="2"/>
  <c r="K73" i="2"/>
  <c r="L74" i="2"/>
  <c r="M51" i="3" l="1"/>
  <c r="M55" i="3"/>
  <c r="M59" i="3"/>
  <c r="M63" i="3"/>
  <c r="M67" i="3"/>
  <c r="M71" i="3"/>
  <c r="P71" i="3"/>
  <c r="M52" i="3"/>
  <c r="M56" i="3"/>
  <c r="M60" i="3"/>
  <c r="M64" i="3"/>
  <c r="M68" i="3"/>
  <c r="M50" i="3"/>
  <c r="M58" i="3"/>
  <c r="M66" i="3"/>
  <c r="Q71" i="3"/>
  <c r="M49" i="3"/>
  <c r="M53" i="3"/>
  <c r="M57" i="3"/>
  <c r="M61" i="3"/>
  <c r="M65" i="3"/>
  <c r="M69" i="3"/>
  <c r="M54" i="3"/>
  <c r="M62" i="3"/>
  <c r="M70" i="3"/>
  <c r="Q69" i="3"/>
  <c r="P69" i="3"/>
  <c r="M48" i="3"/>
  <c r="P15" i="3"/>
  <c r="Q30" i="3"/>
  <c r="P30" i="3"/>
  <c r="L10" i="3"/>
  <c r="Q10" i="3"/>
  <c r="M16" i="3"/>
  <c r="M20" i="3"/>
  <c r="M24" i="3"/>
  <c r="M28" i="3"/>
  <c r="M17" i="3"/>
  <c r="M21" i="3"/>
  <c r="M25" i="3"/>
  <c r="M29" i="3"/>
  <c r="M23" i="3"/>
  <c r="M18" i="3"/>
  <c r="M22" i="3"/>
  <c r="M26" i="3"/>
  <c r="M30" i="3"/>
  <c r="M19" i="3"/>
  <c r="M27" i="3"/>
  <c r="M14" i="3"/>
  <c r="M10" i="3"/>
  <c r="M13" i="3"/>
  <c r="M9" i="3"/>
  <c r="M15" i="3"/>
  <c r="M12" i="3"/>
  <c r="M11" i="3"/>
  <c r="P73" i="2"/>
  <c r="Q73" i="2"/>
  <c r="F93" i="2"/>
  <c r="D93" i="2"/>
  <c r="D94" i="2" s="1"/>
  <c r="E93" i="2"/>
  <c r="E94" i="2" s="1"/>
  <c r="C93" i="2"/>
  <c r="O29" i="2"/>
  <c r="O30" i="2"/>
  <c r="O31" i="2"/>
  <c r="O32" i="2"/>
  <c r="O33" i="2"/>
  <c r="O34" i="2"/>
  <c r="O35" i="2"/>
  <c r="O36" i="2"/>
  <c r="O37" i="2"/>
  <c r="N29" i="2"/>
  <c r="N30" i="2"/>
  <c r="N31" i="2"/>
  <c r="N32" i="2"/>
  <c r="N33" i="2"/>
  <c r="N34" i="2"/>
  <c r="N35" i="2"/>
  <c r="N36" i="2"/>
  <c r="N37" i="2"/>
  <c r="H38" i="2"/>
  <c r="O17" i="2"/>
  <c r="O19" i="2"/>
  <c r="O9" i="2"/>
  <c r="O10" i="2"/>
  <c r="O11" i="2"/>
  <c r="O12" i="2"/>
  <c r="O13" i="2"/>
  <c r="O14" i="2"/>
  <c r="O15" i="2"/>
  <c r="O16" i="2"/>
  <c r="N19" i="2"/>
  <c r="N9" i="2"/>
  <c r="N10" i="2"/>
  <c r="N11" i="2"/>
  <c r="N12" i="2"/>
  <c r="N13" i="2"/>
  <c r="N14" i="2"/>
  <c r="N15" i="2"/>
  <c r="N16" i="2"/>
  <c r="N17" i="2"/>
  <c r="K19" i="2"/>
  <c r="J19" i="2"/>
  <c r="I19" i="2"/>
  <c r="D18" i="2"/>
  <c r="D20" i="2" s="1"/>
  <c r="E18" i="2"/>
  <c r="E20" i="2" s="1"/>
  <c r="F18" i="2"/>
  <c r="G18" i="2"/>
  <c r="G20" i="2" s="1"/>
  <c r="H18" i="2"/>
  <c r="H20" i="2" s="1"/>
  <c r="C18" i="2"/>
  <c r="C20" i="2" s="1"/>
  <c r="L71" i="3" l="1"/>
  <c r="L30" i="3"/>
  <c r="P19" i="2"/>
  <c r="Q19" i="2"/>
  <c r="J18" i="2"/>
  <c r="I18" i="2"/>
  <c r="F20" i="2"/>
  <c r="O18" i="2"/>
  <c r="N18" i="2"/>
  <c r="K18" i="2"/>
  <c r="L19" i="2"/>
  <c r="L18" i="2" l="1"/>
  <c r="P18" i="2"/>
  <c r="Q18" i="2"/>
  <c r="N83" i="2" l="1"/>
  <c r="F94" i="2"/>
  <c r="G93" i="2"/>
  <c r="G94" i="2" s="1"/>
  <c r="H93" i="2"/>
  <c r="H94" i="2" s="1"/>
  <c r="C94" i="2"/>
  <c r="D38" i="2" l="1"/>
  <c r="D39" i="2" s="1"/>
  <c r="O75" i="2"/>
  <c r="N28" i="2"/>
  <c r="E38" i="2"/>
  <c r="F38" i="2"/>
  <c r="F39" i="2" s="1"/>
  <c r="G38" i="2"/>
  <c r="G39" i="2" s="1"/>
  <c r="H39" i="2"/>
  <c r="C38" i="2"/>
  <c r="E39" i="2" l="1"/>
  <c r="O38" i="2"/>
  <c r="N38" i="2"/>
  <c r="N75" i="2"/>
  <c r="L75" i="2" s="1"/>
  <c r="I75" i="2"/>
  <c r="J75" i="2"/>
  <c r="K75" i="2"/>
  <c r="M71" i="2" l="1"/>
  <c r="M72" i="2"/>
  <c r="M73" i="2"/>
  <c r="M74" i="2"/>
  <c r="M66" i="2"/>
  <c r="M70" i="2"/>
  <c r="M67" i="2"/>
  <c r="M75" i="2"/>
  <c r="M64" i="2"/>
  <c r="M68" i="2"/>
  <c r="M63" i="2"/>
  <c r="M65" i="2"/>
  <c r="M69" i="2"/>
  <c r="P75" i="2"/>
  <c r="Q75" i="2"/>
  <c r="N8" i="2"/>
  <c r="C39" i="2"/>
  <c r="J20" i="2"/>
  <c r="N20" i="2"/>
  <c r="O20" i="2" l="1"/>
  <c r="L20" i="2" s="1"/>
  <c r="I20" i="2"/>
  <c r="K20" i="2"/>
  <c r="K64" i="2"/>
  <c r="K67" i="2"/>
  <c r="K68" i="2"/>
  <c r="K69" i="2"/>
  <c r="K84" i="2"/>
  <c r="K85" i="2"/>
  <c r="K71" i="2"/>
  <c r="K86" i="2"/>
  <c r="K87" i="2"/>
  <c r="K72" i="2"/>
  <c r="K88" i="2"/>
  <c r="K89" i="2"/>
  <c r="K90" i="2"/>
  <c r="K91" i="2"/>
  <c r="K92" i="2"/>
  <c r="J64" i="2"/>
  <c r="J66" i="2"/>
  <c r="J67" i="2"/>
  <c r="J68" i="2"/>
  <c r="J69" i="2"/>
  <c r="J84" i="2"/>
  <c r="J85" i="2"/>
  <c r="J71" i="2"/>
  <c r="J86" i="2"/>
  <c r="J87" i="2"/>
  <c r="J72" i="2"/>
  <c r="J88" i="2"/>
  <c r="J89" i="2"/>
  <c r="J90" i="2"/>
  <c r="J91" i="2"/>
  <c r="J92" i="2"/>
  <c r="I64" i="2"/>
  <c r="I66" i="2"/>
  <c r="I67" i="2"/>
  <c r="I68" i="2"/>
  <c r="I69" i="2"/>
  <c r="I84" i="2"/>
  <c r="I85" i="2"/>
  <c r="I71" i="2"/>
  <c r="I86" i="2"/>
  <c r="I87" i="2"/>
  <c r="I72" i="2"/>
  <c r="I88" i="2"/>
  <c r="I89" i="2"/>
  <c r="I90" i="2"/>
  <c r="I91" i="2"/>
  <c r="I92" i="2"/>
  <c r="N63" i="2"/>
  <c r="O64" i="2"/>
  <c r="Q64" i="2" s="1"/>
  <c r="O67" i="2"/>
  <c r="Q67" i="2" s="1"/>
  <c r="O68" i="2"/>
  <c r="O69" i="2"/>
  <c r="O83" i="2"/>
  <c r="L83" i="2" s="1"/>
  <c r="O84" i="2"/>
  <c r="O85" i="2"/>
  <c r="Q85" i="2" s="1"/>
  <c r="O71" i="2"/>
  <c r="O86" i="2"/>
  <c r="O87" i="2"/>
  <c r="O72" i="2"/>
  <c r="Q72" i="2" s="1"/>
  <c r="O88" i="2"/>
  <c r="O89" i="2"/>
  <c r="O90" i="2"/>
  <c r="O91" i="2"/>
  <c r="Q91" i="2" s="1"/>
  <c r="O92" i="2"/>
  <c r="I93" i="2"/>
  <c r="Q90" i="2" l="1"/>
  <c r="Q87" i="2"/>
  <c r="Q84" i="2"/>
  <c r="M19" i="2"/>
  <c r="P20" i="2"/>
  <c r="Q20" i="2"/>
  <c r="M20" i="2"/>
  <c r="M16" i="2"/>
  <c r="M17" i="2"/>
  <c r="M18" i="2"/>
  <c r="Q89" i="2"/>
  <c r="Q86" i="2"/>
  <c r="M11" i="2"/>
  <c r="M15" i="2"/>
  <c r="M8" i="2"/>
  <c r="M12" i="2"/>
  <c r="M9" i="2"/>
  <c r="M13" i="2"/>
  <c r="M10" i="2"/>
  <c r="M14" i="2"/>
  <c r="Q92" i="2"/>
  <c r="Q88" i="2"/>
  <c r="Q71" i="2"/>
  <c r="Q68" i="2"/>
  <c r="Q69" i="2"/>
  <c r="I65" i="2"/>
  <c r="O70" i="2"/>
  <c r="N70" i="2"/>
  <c r="J65" i="2"/>
  <c r="J93" i="2"/>
  <c r="K70" i="2"/>
  <c r="I63" i="2"/>
  <c r="J63" i="2"/>
  <c r="J70" i="2"/>
  <c r="N89" i="2"/>
  <c r="N86" i="2"/>
  <c r="N67" i="2"/>
  <c r="P67" i="2" s="1"/>
  <c r="O63" i="2"/>
  <c r="K63" i="2"/>
  <c r="P63" i="2" s="1"/>
  <c r="K83" i="2"/>
  <c r="J83" i="2"/>
  <c r="I70" i="2"/>
  <c r="N92" i="2"/>
  <c r="N88" i="2"/>
  <c r="N71" i="2"/>
  <c r="N66" i="2"/>
  <c r="O66" i="2"/>
  <c r="K66" i="2"/>
  <c r="I83" i="2"/>
  <c r="N91" i="2"/>
  <c r="N72" i="2"/>
  <c r="N85" i="2"/>
  <c r="N69" i="2"/>
  <c r="P69" i="2" s="1"/>
  <c r="N90" i="2"/>
  <c r="N87" i="2"/>
  <c r="N84" i="2"/>
  <c r="N68" i="2"/>
  <c r="P68" i="2" s="1"/>
  <c r="N64" i="2"/>
  <c r="P64" i="2" s="1"/>
  <c r="K9" i="2"/>
  <c r="K11" i="2"/>
  <c r="K12" i="2"/>
  <c r="K13" i="2"/>
  <c r="K14" i="2"/>
  <c r="K29" i="2"/>
  <c r="K30" i="2"/>
  <c r="K31" i="2"/>
  <c r="K32" i="2"/>
  <c r="K33" i="2"/>
  <c r="K16" i="2"/>
  <c r="K34" i="2"/>
  <c r="K35" i="2"/>
  <c r="K36" i="2"/>
  <c r="K37" i="2"/>
  <c r="K17" i="2"/>
  <c r="J9" i="2"/>
  <c r="J12" i="2"/>
  <c r="J13" i="2"/>
  <c r="J14" i="2"/>
  <c r="J29" i="2"/>
  <c r="J30" i="2"/>
  <c r="J31" i="2"/>
  <c r="J32" i="2"/>
  <c r="J33" i="2"/>
  <c r="J16" i="2"/>
  <c r="J34" i="2"/>
  <c r="J35" i="2"/>
  <c r="J36" i="2"/>
  <c r="J37" i="2"/>
  <c r="J17" i="2"/>
  <c r="I9" i="2"/>
  <c r="I12" i="2"/>
  <c r="I13" i="2"/>
  <c r="I14" i="2"/>
  <c r="I29" i="2"/>
  <c r="I30" i="2"/>
  <c r="I31" i="2"/>
  <c r="I32" i="2"/>
  <c r="I33" i="2"/>
  <c r="I16" i="2"/>
  <c r="I34" i="2"/>
  <c r="I35" i="2"/>
  <c r="I36" i="2"/>
  <c r="I37" i="2"/>
  <c r="I17" i="2"/>
  <c r="O8" i="2"/>
  <c r="O28" i="2"/>
  <c r="L28" i="2" s="1"/>
  <c r="I15" i="2"/>
  <c r="P34" i="2" l="1"/>
  <c r="Q34" i="2"/>
  <c r="P31" i="2"/>
  <c r="Q31" i="2"/>
  <c r="P13" i="2"/>
  <c r="Q13" i="2"/>
  <c r="P32" i="2"/>
  <c r="Q32" i="2"/>
  <c r="P9" i="2"/>
  <c r="Q9" i="2"/>
  <c r="P37" i="2"/>
  <c r="Q37" i="2"/>
  <c r="P30" i="2"/>
  <c r="Q30" i="2"/>
  <c r="P12" i="2"/>
  <c r="Q12" i="2"/>
  <c r="P35" i="2"/>
  <c r="Q35" i="2"/>
  <c r="P14" i="2"/>
  <c r="Q14" i="2"/>
  <c r="P36" i="2"/>
  <c r="Q36" i="2"/>
  <c r="P33" i="2"/>
  <c r="Q33" i="2"/>
  <c r="P29" i="2"/>
  <c r="Q29" i="2"/>
  <c r="P11" i="2"/>
  <c r="Q11" i="2"/>
  <c r="P17" i="2"/>
  <c r="Q17" i="2"/>
  <c r="P16" i="2"/>
  <c r="Q16" i="2"/>
  <c r="P84" i="2"/>
  <c r="L84" i="2"/>
  <c r="P85" i="2"/>
  <c r="L85" i="2"/>
  <c r="P88" i="2"/>
  <c r="L88" i="2"/>
  <c r="P86" i="2"/>
  <c r="L86" i="2"/>
  <c r="P71" i="2"/>
  <c r="L71" i="2"/>
  <c r="P87" i="2"/>
  <c r="L87" i="2"/>
  <c r="P72" i="2"/>
  <c r="L72" i="2"/>
  <c r="P92" i="2"/>
  <c r="L92" i="2"/>
  <c r="P89" i="2"/>
  <c r="L89" i="2"/>
  <c r="P90" i="2"/>
  <c r="L90" i="2"/>
  <c r="P91" i="2"/>
  <c r="L91" i="2"/>
  <c r="P83" i="2"/>
  <c r="Q66" i="2"/>
  <c r="Q63" i="2"/>
  <c r="P70" i="2"/>
  <c r="J10" i="2"/>
  <c r="J38" i="2"/>
  <c r="J15" i="2"/>
  <c r="I38" i="2"/>
  <c r="I28" i="2"/>
  <c r="I11" i="2"/>
  <c r="J28" i="2"/>
  <c r="J11" i="2"/>
  <c r="O93" i="2"/>
  <c r="N93" i="2"/>
  <c r="Q70" i="2"/>
  <c r="P66" i="2"/>
  <c r="K93" i="2"/>
  <c r="Q83" i="2"/>
  <c r="J8" i="2"/>
  <c r="K8" i="2"/>
  <c r="Q8" i="2" s="1"/>
  <c r="K28" i="2"/>
  <c r="K65" i="2"/>
  <c r="O65" i="2"/>
  <c r="N65" i="2"/>
  <c r="L8" i="2"/>
  <c r="I10" i="2"/>
  <c r="L31" i="2" l="1"/>
  <c r="L35" i="2"/>
  <c r="L34" i="2"/>
  <c r="L29" i="2"/>
  <c r="L32" i="2"/>
  <c r="L30" i="2"/>
  <c r="L37" i="2"/>
  <c r="L36" i="2"/>
  <c r="L33" i="2"/>
  <c r="P28" i="2"/>
  <c r="P93" i="2"/>
  <c r="P65" i="2"/>
  <c r="Q65" i="2"/>
  <c r="J39" i="2"/>
  <c r="I94" i="2"/>
  <c r="O94" i="2"/>
  <c r="N94" i="2"/>
  <c r="K94" i="2"/>
  <c r="J94" i="2"/>
  <c r="K15" i="2"/>
  <c r="Q28" i="2"/>
  <c r="P8" i="2"/>
  <c r="Q93" i="2"/>
  <c r="K38" i="2"/>
  <c r="K10" i="2"/>
  <c r="I39" i="2"/>
  <c r="B106" i="2"/>
  <c r="D105" i="2"/>
  <c r="D104" i="2"/>
  <c r="D51" i="2"/>
  <c r="D50" i="2"/>
  <c r="B52" i="2"/>
  <c r="C56" i="2"/>
  <c r="P15" i="2" l="1"/>
  <c r="Q15" i="2"/>
  <c r="P38" i="2"/>
  <c r="Q38" i="2"/>
  <c r="P10" i="2"/>
  <c r="Q10" i="2"/>
  <c r="M94" i="2"/>
  <c r="M86" i="2"/>
  <c r="M89" i="2"/>
  <c r="M93" i="2"/>
  <c r="M84" i="2"/>
  <c r="M87" i="2"/>
  <c r="M90" i="2"/>
  <c r="M83" i="2"/>
  <c r="M85" i="2"/>
  <c r="M91" i="2"/>
  <c r="M88" i="2"/>
  <c r="M92" i="2"/>
  <c r="Q94" i="2"/>
  <c r="P94" i="2"/>
  <c r="O39" i="2"/>
  <c r="N39" i="2"/>
  <c r="K39" i="2"/>
  <c r="D106" i="2"/>
  <c r="D52" i="2"/>
  <c r="I8" i="2"/>
  <c r="M31" i="2" l="1"/>
  <c r="M35" i="2"/>
  <c r="M33" i="2"/>
  <c r="M38" i="2"/>
  <c r="M32" i="2"/>
  <c r="M36" i="2"/>
  <c r="M29" i="2"/>
  <c r="M37" i="2"/>
  <c r="M30" i="2"/>
  <c r="M34" i="2"/>
  <c r="M39" i="2"/>
  <c r="M28" i="2"/>
  <c r="P39" i="2"/>
  <c r="Q39" i="2"/>
  <c r="L64" i="2" l="1"/>
  <c r="L66" i="2"/>
  <c r="L68" i="2"/>
  <c r="L70" i="2" l="1"/>
  <c r="L9" i="2"/>
  <c r="L63" i="2"/>
  <c r="L94" i="2"/>
  <c r="L16" i="2"/>
  <c r="L14" i="2"/>
  <c r="L10" i="2"/>
  <c r="L39" i="2"/>
  <c r="L13" i="2"/>
  <c r="L38" i="2"/>
  <c r="L12" i="2"/>
  <c r="L69" i="2"/>
  <c r="L65" i="2"/>
  <c r="L17" i="2"/>
  <c r="L15" i="2"/>
  <c r="L11" i="2"/>
  <c r="L93" i="2"/>
  <c r="L67" i="2"/>
  <c r="C110" i="2" l="1"/>
</calcChain>
</file>

<file path=xl/sharedStrings.xml><?xml version="1.0" encoding="utf-8"?>
<sst xmlns="http://schemas.openxmlformats.org/spreadsheetml/2006/main" count="387" uniqueCount="119">
  <si>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</si>
  <si>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</si>
  <si>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</si>
  <si>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</si>
  <si>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</si>
  <si>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</si>
  <si>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</si>
  <si>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</si>
  <si>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Kokku:</t>
  </si>
  <si>
    <t>3020 Eriarsti koduvisiit</t>
  </si>
  <si>
    <t>3036 Õe koduvisiit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</si>
  <si>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</si>
  <si>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</si>
  <si>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</si>
  <si>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</si>
  <si>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</si>
  <si>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</si>
  <si>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Tartu Ülikooli Kliinikum</t>
  </si>
  <si>
    <t>Ida-Tallinna Keskhaigla</t>
  </si>
  <si>
    <t>Lääne-Tallinna Keskhaigla</t>
  </si>
  <si>
    <t>Ida-Viru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</si>
  <si>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</si>
  <si>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</si>
  <si>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</si>
  <si>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</si>
  <si>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</si>
  <si>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</si>
  <si>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</si>
  <si>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</si>
  <si>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</si>
  <si>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</si>
  <si>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</si>
  <si>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</si>
  <si>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</si>
  <si>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*2017. aasta arvutused on võrreldes varasemate aastatega korrigeeritud - välja on jäetud järgmiseid ravitüübid:</t>
  </si>
  <si>
    <t xml:space="preserve">Kõrgvererõhktõvega visiidid kardioloogile, arv </t>
  </si>
  <si>
    <t>Diabeediga visiidid endokrinoloogile, arv</t>
  </si>
  <si>
    <t>Välditavates on ära jäetud teised eriarstivisiidid välja arvatud kõrgvererõhktõvega külastus kardioloogile.</t>
  </si>
  <si>
    <t>3002 Eriarsti esmane vastuvõtt</t>
  </si>
  <si>
    <t>3004 Eriarsti korduv vastuvõtt</t>
  </si>
  <si>
    <t>Välditavates on ära jäetud teised eriarstivisiidid välja arvatud diabeediga külastus endokrinoloogile.</t>
  </si>
  <si>
    <t>Välditava  kõrgvererõhktõve põhidiagnoos I10 (eelnevalt oli pdgn I10; I11.9; I12.9; I13.9; I15.0)</t>
  </si>
  <si>
    <t>Kokku</t>
  </si>
  <si>
    <t>Tabel 3.1.3  Põhidiagnoosiga I10 eriarstivisiitide osakaal esmase või korduva eriarsti visiidina (kõik teenuseosutajad)</t>
  </si>
  <si>
    <t xml:space="preserve">Ravi integreerituse indikaator 3: Tüsistumata kõrgvererõhktõve ja diabeedi ambulatoorsed eriarstivisiidid
</t>
  </si>
  <si>
    <t>Tabel 3.1.4 Põhidiagnoosiga I10 eriarstivisiitide osakaal kardioloogile (kõik teenuseosutajad)</t>
  </si>
  <si>
    <t>Tabel 3.2.1 Põhidiagnoosiga E11.9, E13.9, E14.9 eriarstivisiitide osakaal diabeedi korral</t>
  </si>
  <si>
    <t>Tabel 3.2.4 Põhidiagnoosiga E11.9, E13.9, E14.9 eriarstivisiitide osakaal endokrinoloogile (kõik teenuseosutajad)</t>
  </si>
  <si>
    <t>Põhidiagnoosiga I10 visiidid kardioloogile, arv</t>
  </si>
  <si>
    <t>Põhidiagnoosiga I10  visiidid kardioloogile, osakaal</t>
  </si>
  <si>
    <t xml:space="preserve">Põhidiagnoosiga E11.9, E13.9, E14.9 visiidid endokrinoloogile, arv </t>
  </si>
  <si>
    <t>Põhidiagnoosiga E11.9, E13.9, E14.9 visiidid endokrinoloogile, osakaal</t>
  </si>
  <si>
    <t>Tabel 3.2.3 Põhidiagnoosiga E11.9, E13.9, E14.9 eriarstivisiitide osakaal esmase või korduva eriarsti visiidina (kõik teenuseosutajad)</t>
  </si>
  <si>
    <t>Tabel 3.2.2 Põhidiagnoosiga E11.9, E13.9, E14.9 eriarstivisiitide osakaal diabeedi korral</t>
  </si>
  <si>
    <t>Diabeediga visiidid kõikidel erialadel, arv</t>
  </si>
  <si>
    <t>Põhidiagnoosiga I10 visiidid kardioloogias või sisehaigustes, arv</t>
  </si>
  <si>
    <t>Kõrgvererõhktõvega visiidid kõikidel erialadel, arv</t>
  </si>
  <si>
    <t>Kõrgvererõhktõvega visiidid kõikidel erialadel</t>
  </si>
  <si>
    <t>Diabeediga visiidid kõikidel erialadel</t>
  </si>
  <si>
    <t>2017 põhidiagnoosiga I10 eriarstivisiidid sisehaiguste erialal, arv</t>
  </si>
  <si>
    <t>2017 põhidiagnoosiga I10 eriarstivisiidid sisehaiguste erialal, osakaal</t>
  </si>
  <si>
    <t>2017 põhidiagnoosiga I10 eriarstivisiidid kardioloogia erialal, osakaal</t>
  </si>
  <si>
    <t>2017 põhidiagnoosiga I10 eriarstivisiidid kardioloogia erialal, arv</t>
  </si>
  <si>
    <t>2017* kõrgvererõhktõvega eriarstivisiidid kõikidel erialadel, arv</t>
  </si>
  <si>
    <t>HVA välised teenuseosutajad</t>
  </si>
  <si>
    <t>HVA välised</t>
  </si>
  <si>
    <t>Tabel 3.1.2 Põhidiagnoosiga I10 eriarstivisiitide osakaal kõrgvererõhktõve korral üldhaiglates sisehaiguste erialal</t>
  </si>
  <si>
    <t>Haigla**</t>
  </si>
  <si>
    <t>**puudub kardioloogia eriala leping</t>
  </si>
  <si>
    <t>Põhidiagnoosiga E11.9, E13.9, E14.9 visiidid endokronoloogia või sisehaiguste erialal, arv</t>
  </si>
  <si>
    <t>Põhidiagnoosiga E11.9, E13.9, E14.9 visiidid endokrinoloogia või sisehaiguste erialal, osakaal</t>
  </si>
  <si>
    <t>**puudub endokrinoloogia eriala leping</t>
  </si>
  <si>
    <t>2017 * diabeediga eriarstivisiidid kõikidel erialadel, arv</t>
  </si>
  <si>
    <t>2017 põhidiagnoosiga E11.9, E13.9, E14.9 eriarstivisiidid sisehaiguste erialal, osakaal</t>
  </si>
  <si>
    <t>2017 põhidiagnoosiga E11.9, E13.9, E14.9  eriarstivisiidid sisehaiguste erialal, arv</t>
  </si>
  <si>
    <t>2017 põhidiagnoosiga E11.9, E13.9, E14.9  eriarstivisiidid endokrinoloogia erialal, arv</t>
  </si>
  <si>
    <t>2017 põhidiagnoosiga E11.9, E13.9, E14.9 eriarstivisiidid endokrinoloogia erialal, osakaal</t>
  </si>
  <si>
    <t>Tallinna Lastehaigla</t>
  </si>
  <si>
    <t>2018 diabeediga eriarstivisiidid kõikidel erialadel, arv</t>
  </si>
  <si>
    <t>*puudub endokrinoloogia eriala leping</t>
  </si>
  <si>
    <t>*puudub kardioloogia eriala leping</t>
  </si>
  <si>
    <t>MA</t>
  </si>
  <si>
    <t>MA-mitte arvutatav</t>
  </si>
  <si>
    <t>Hiiumaa Haigla*</t>
  </si>
  <si>
    <t>Jõgeva Haigla*</t>
  </si>
  <si>
    <t>Järvamaa Haigla*</t>
  </si>
  <si>
    <t>Kuressaare Haigla*</t>
  </si>
  <si>
    <t>Lõuna-Eesti Haigla*</t>
  </si>
  <si>
    <t>Läänemaa Haigla*</t>
  </si>
  <si>
    <t>Põlva Haigla*</t>
  </si>
  <si>
    <t>Rakvere Haigla*</t>
  </si>
  <si>
    <t>Raplamaa Haigla*</t>
  </si>
  <si>
    <t>Valga Haigla*</t>
  </si>
  <si>
    <t>2018 kõrgvererõhktõvega eriarstivisiidid kõikidel erialadel, arv</t>
  </si>
  <si>
    <t>Tabel 3.1.3  Põhidiagnoosiga I10 eriarstivisiitide osakaal esmase või korduva eriarsti visiidina</t>
  </si>
  <si>
    <t>Viljandi Haigla*</t>
  </si>
  <si>
    <t>Põhidiagnoosiga I10 visiidid kardioloogias või sisehaigustes, osakaal</t>
  </si>
  <si>
    <t>Tabel 3.1.1 Põhidiagnoosiga I10 eriarstivisiitide osakaal kõrgvererõhktõve korral kardioloogia erialal</t>
  </si>
  <si>
    <t>Tabel 3.1.1 Põhidiagnoosiga I10 eriarstivisiitide osakaal kõrgvererõhktõve korral kardioloogia, sisehaiguste erialal</t>
  </si>
  <si>
    <t>Tabel 3.1.4 Põhidiagnoosiga I10 eriarstivisiitide osakaal kardioloogile</t>
  </si>
  <si>
    <t>Tabel 3.2.4 Põhidiagnoosiga E11.9, E13.9, E14.9 eriarstivisiitide osakaal endokrinoloogile</t>
  </si>
  <si>
    <t>**2018 arvutustest eemaldatud EMO tunnusega arved</t>
  </si>
  <si>
    <t>2019 kõrgvererõhktõvega eriarstivisiidid kõikidel erialadel, arv</t>
  </si>
  <si>
    <t xml:space="preserve">Kriipsuga ( – ) tähistatud read, kus ei olnud juhtusid ning tulemust ei saanud arvutada. </t>
  </si>
  <si>
    <t>* Asutusel ei olnud 2019. aastal kardioloogia eriala lepingut. Tulemuste arvutamisel kaasati sisehaiguste eriala arved.</t>
  </si>
  <si>
    <t>* Asutusel ei olnud 2019. aastal endokrinoloogia eriala lepingut. Tulemuste arvutamisel kaasati sisehaiguste eriala arved.</t>
  </si>
  <si>
    <t>2019 diabeediga eriarstivisiidid kõikidel erialadel, arv</t>
  </si>
  <si>
    <t>-</t>
  </si>
  <si>
    <t>PiirkH</t>
  </si>
  <si>
    <t>KeskH</t>
  </si>
  <si>
    <t>ÜldH</t>
  </si>
  <si>
    <t>2019 põhidiagnoosiga I10 eriarstivisiidid kardioloogia/sisehaiguste erialal, arv</t>
  </si>
  <si>
    <t>2019 põhidiagnoosiga I10 eriarstivisiidid kardioloogia/sisehaiguste erialal, osakaal</t>
  </si>
  <si>
    <t>2018 põhidiagnoosiga I10 eriarstivisiidid kardioloogia/sisehaiguste erialal, arv</t>
  </si>
  <si>
    <t>2018 põhidiagnoosiga I10 eriarstivisiidid kardioloogia/sisehaiguste erialal, osakaal</t>
  </si>
  <si>
    <t>2019 põhidiagnoosiga E11.9, E13.9, E14.9  eriarstivisiidid endokrinoloogia/sisehaiguste erialal, arv</t>
  </si>
  <si>
    <t>2019 põhidiagnoosiga E11.9, E13.9, E14.9 eriarstivisiidid endokrinoloogia/sisehaiguste erialal, osakaal</t>
  </si>
  <si>
    <t>2018 põhidiagnoosiga E11.9, E13.9, E14.9  eriarstivisiidid endokrinoloogia/sisehaiguste erialal, arv</t>
  </si>
  <si>
    <t>2018 põhidiagnoosiga E11.9, E13.9, E14.9 eriarstivisiidid endokrinoloogia/sisehaiguste erialal,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</si>
</sst>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2"/>
      <color theme="1"/>
      <name val="Times New Roman"/>
      <family val="1"/>
    </font>
    <font>
      <sz val="12"/>
      <color rgb="FF00B0F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rgb="FF2E75B6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0"/>
      <color rgb="FF2E75B6"/>
      <name val="Times New Roman"/>
      <family val="1"/>
      <charset val="186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wrapText="1"/>
    </xf>
    <xf numFmtId="49" fontId="0" fillId="0" borderId="0" xfId="0" applyNumberFormat="1"/>
    <xf numFmtId="0" fontId="5" fillId="0" borderId="0" xfId="0" applyFont="1"/>
    <xf numFmtId="49" fontId="5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1" applyAlignment="1">
      <alignment vertical="center"/>
    </xf>
    <xf numFmtId="0" fontId="2" fillId="0" borderId="0" xfId="1"/>
    <xf numFmtId="0" fontId="8" fillId="0" borderId="0" xfId="0" applyFont="1" applyAlignment="1">
      <alignment horizontal="left" vertical="center"/>
    </xf>
    <xf numFmtId="9" fontId="0" fillId="0" borderId="1" xfId="0" applyNumberFormat="1" applyBorder="1"/>
    <xf numFmtId="0" fontId="6" fillId="0" borderId="1" xfId="0" applyFont="1" applyBorder="1"/>
    <xf numFmtId="0" fontId="7" fillId="0" borderId="1" xfId="0" applyFont="1" applyBorder="1"/>
    <xf numFmtId="9" fontId="7" fillId="0" borderId="1" xfId="0" applyNumberFormat="1" applyFont="1" applyBorder="1"/>
    <xf numFmtId="0" fontId="10" fillId="0" borderId="0" xfId="0" applyFont="1" applyAlignment="1">
      <alignment horizontal="left" vertical="center"/>
    </xf>
    <xf numFmtId="3" fontId="7" fillId="0" borderId="1" xfId="0" applyNumberFormat="1" applyFont="1" applyBorder="1"/>
    <xf numFmtId="0" fontId="7" fillId="0" borderId="1" xfId="0" applyFont="1" applyBorder="1" applyAlignment="1">
      <alignment horizontal="left" vertical="center" wrapText="1"/>
    </xf>
    <xf numFmtId="3" fontId="0" fillId="0" borderId="1" xfId="0" applyNumberFormat="1" applyBorder="1"/>
    <xf numFmtId="0" fontId="6" fillId="0" borderId="0" xfId="2" applyFont="1" applyBorder="1" applyAlignment="1">
      <alignment wrapText="1"/>
    </xf>
    <xf numFmtId="3" fontId="9" fillId="0" borderId="0" xfId="0" applyNumberFormat="1" applyFont="1" applyBorder="1"/>
    <xf numFmtId="9" fontId="7" fillId="0" borderId="0" xfId="0" applyNumberFormat="1" applyFont="1" applyBorder="1"/>
    <xf numFmtId="9" fontId="13" fillId="0" borderId="0" xfId="0" applyNumberFormat="1" applyFont="1"/>
    <xf numFmtId="9" fontId="0" fillId="0" borderId="1" xfId="0" applyNumberFormat="1" applyBorder="1" applyAlignment="1">
      <alignment horizontal="right"/>
    </xf>
    <xf numFmtId="9" fontId="7" fillId="0" borderId="1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2" fontId="13" fillId="0" borderId="0" xfId="0" applyNumberFormat="1" applyFont="1"/>
    <xf numFmtId="164" fontId="13" fillId="0" borderId="0" xfId="0" applyNumberFormat="1" applyFont="1"/>
    <xf numFmtId="0" fontId="13" fillId="0" borderId="0" xfId="0" applyFont="1"/>
    <xf numFmtId="0" fontId="0" fillId="0" borderId="4" xfId="0" applyFont="1" applyBorder="1"/>
    <xf numFmtId="0" fontId="0" fillId="0" borderId="1" xfId="0" applyFont="1" applyBorder="1"/>
    <xf numFmtId="0" fontId="0" fillId="0" borderId="3" xfId="0" applyFont="1" applyFill="1" applyBorder="1"/>
    <xf numFmtId="3" fontId="0" fillId="0" borderId="0" xfId="0" applyNumberFormat="1" applyBorder="1"/>
    <xf numFmtId="9" fontId="0" fillId="0" borderId="0" xfId="0" applyNumberFormat="1" applyBorder="1"/>
    <xf numFmtId="3" fontId="0" fillId="0" borderId="5" xfId="0" applyNumberFormat="1" applyBorder="1"/>
    <xf numFmtId="9" fontId="14" fillId="0" borderId="1" xfId="4" applyFont="1" applyBorder="1"/>
    <xf numFmtId="9" fontId="7" fillId="0" borderId="1" xfId="4" applyFont="1" applyBorder="1"/>
    <xf numFmtId="3" fontId="7" fillId="0" borderId="1" xfId="0" applyNumberFormat="1" applyFont="1" applyBorder="1" applyAlignment="1">
      <alignment horizontal="right"/>
    </xf>
    <xf numFmtId="9" fontId="15" fillId="0" borderId="0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9" fontId="14" fillId="0" borderId="0" xfId="4" applyFont="1" applyBorder="1"/>
    <xf numFmtId="9" fontId="7" fillId="0" borderId="0" xfId="4" applyFont="1" applyBorder="1"/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3" fontId="7" fillId="0" borderId="2" xfId="0" applyNumberFormat="1" applyFont="1" applyBorder="1"/>
    <xf numFmtId="9" fontId="7" fillId="0" borderId="2" xfId="0" applyNumberFormat="1" applyFont="1" applyBorder="1"/>
    <xf numFmtId="9" fontId="7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3" fontId="7" fillId="0" borderId="0" xfId="0" applyNumberFormat="1" applyFont="1" applyBorder="1"/>
    <xf numFmtId="9" fontId="7" fillId="0" borderId="0" xfId="0" applyNumberFormat="1" applyFont="1" applyBorder="1" applyAlignment="1">
      <alignment horizontal="right"/>
    </xf>
    <xf numFmtId="0" fontId="0" fillId="0" borderId="1" xfId="0" applyFont="1" applyFill="1" applyBorder="1"/>
    <xf numFmtId="0" fontId="6" fillId="0" borderId="1" xfId="0" applyFont="1" applyBorder="1" applyAlignment="1">
      <alignment horizontal="right"/>
    </xf>
    <xf numFmtId="0" fontId="0" fillId="0" borderId="1" xfId="0" applyBorder="1"/>
    <xf numFmtId="0" fontId="6" fillId="0" borderId="0" xfId="0" applyFont="1" applyBorder="1" applyAlignment="1">
      <alignment horizontal="right"/>
    </xf>
    <xf numFmtId="0" fontId="0" fillId="0" borderId="0" xfId="0" applyBorder="1"/>
    <xf numFmtId="9" fontId="0" fillId="0" borderId="0" xfId="0" applyNumberFormat="1" applyFont="1"/>
    <xf numFmtId="2" fontId="0" fillId="0" borderId="0" xfId="0" applyNumberFormat="1" applyFont="1"/>
    <xf numFmtId="164" fontId="0" fillId="0" borderId="0" xfId="0" applyNumberFormat="1" applyFont="1"/>
    <xf numFmtId="3" fontId="0" fillId="0" borderId="4" xfId="0" applyNumberFormat="1" applyBorder="1"/>
    <xf numFmtId="9" fontId="0" fillId="0" borderId="4" xfId="0" applyNumberFormat="1" applyBorder="1"/>
    <xf numFmtId="0" fontId="16" fillId="0" borderId="0" xfId="0" applyFont="1"/>
    <xf numFmtId="0" fontId="6" fillId="0" borderId="1" xfId="0" applyFont="1" applyBorder="1" applyAlignment="1">
      <alignment vertical="center"/>
    </xf>
    <xf numFmtId="9" fontId="16" fillId="0" borderId="0" xfId="0" applyNumberFormat="1" applyFont="1"/>
    <xf numFmtId="2" fontId="16" fillId="0" borderId="0" xfId="0" applyNumberFormat="1" applyFont="1"/>
    <xf numFmtId="164" fontId="16" fillId="0" borderId="0" xfId="0" applyNumberFormat="1" applyFont="1"/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9" fontId="7" fillId="0" borderId="4" xfId="0" applyNumberFormat="1" applyFont="1" applyBorder="1"/>
    <xf numFmtId="3" fontId="7" fillId="0" borderId="4" xfId="0" applyNumberFormat="1" applyFont="1" applyBorder="1"/>
    <xf numFmtId="0" fontId="7" fillId="0" borderId="1" xfId="0" applyFont="1" applyBorder="1" applyAlignment="1">
      <alignment horizontal="center" vertical="center" wrapText="1"/>
    </xf>
    <xf numFmtId="3" fontId="0" fillId="2" borderId="1" xfId="0" applyNumberFormat="1" applyFill="1" applyBorder="1"/>
    <xf numFmtId="9" fontId="15" fillId="0" borderId="0" xfId="0" applyNumberFormat="1" applyFont="1" applyBorder="1" applyAlignment="1">
      <alignment horizontal="right"/>
    </xf>
    <xf numFmtId="0" fontId="0" fillId="0" borderId="0" xfId="0" applyFill="1"/>
    <xf numFmtId="0" fontId="16" fillId="0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 wrapText="1"/>
    </xf>
    <xf numFmtId="9" fontId="13" fillId="0" borderId="0" xfId="0" applyNumberFormat="1" applyFont="1" applyFill="1"/>
    <xf numFmtId="2" fontId="13" fillId="0" borderId="0" xfId="0" applyNumberFormat="1" applyFont="1" applyFill="1"/>
    <xf numFmtId="164" fontId="13" fillId="0" borderId="0" xfId="0" applyNumberFormat="1" applyFont="1" applyFill="1"/>
    <xf numFmtId="0" fontId="0" fillId="0" borderId="0" xfId="0" applyFont="1" applyFill="1"/>
    <xf numFmtId="9" fontId="0" fillId="0" borderId="0" xfId="0" applyNumberFormat="1" applyFont="1" applyFill="1"/>
    <xf numFmtId="2" fontId="0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9" fontId="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5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CBDB2A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91033126632842964"/>
          <c:h val="0.4402691148322616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Aruandesse2019!$I$4</c:f>
              <c:strCache>
                <c:ptCount val="1"/>
                <c:pt idx="0">
                  <c:v>2019 põhidiagnoosiga I10 eriarstivisiidid kardioloogia/sisehaiguste erialal,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2054-4127-A0ED-956283B36B9E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054-4127-A0ED-956283B36B9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054-4127-A0ED-956283B36B9E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054-4127-A0ED-956283B36B9E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Aruandesse2019!$Q$8:$Q$32</c15:sqref>
                    </c15:fullRef>
                  </c:ext>
                </c:extLst>
                <c:f>(Aruandesse2019!$Q$8:$Q$15,Aruandesse2019!$Q$17:$Q$32)</c:f>
                <c:numCache>
                  <c:formatCode>General</c:formatCode>
                  <c:ptCount val="24"/>
                  <c:pt idx="0">
                    <c:v>7.6987747205174428E-3</c:v>
                  </c:pt>
                  <c:pt idx="1">
                    <c:v>7.9269124608193353E-3</c:v>
                  </c:pt>
                  <c:pt idx="2">
                    <c:v>5.503074715898032E-3</c:v>
                  </c:pt>
                  <c:pt idx="3">
                    <c:v>1.0041017922341938E-2</c:v>
                  </c:pt>
                  <c:pt idx="4">
                    <c:v>8.69272643024252E-3</c:v>
                  </c:pt>
                  <c:pt idx="5">
                    <c:v>7.2068058489059283E-3</c:v>
                  </c:pt>
                  <c:pt idx="6">
                    <c:v>5.8032673612860575E-3</c:v>
                  </c:pt>
                  <c:pt idx="7">
                    <c:v>4.5829845515078516E-3</c:v>
                  </c:pt>
                  <c:pt idx="8">
                    <c:v>8.4413329855956148E-3</c:v>
                  </c:pt>
                  <c:pt idx="9">
                    <c:v>5.0032249054922859E-2</c:v>
                  </c:pt>
                  <c:pt idx="10">
                    <c:v>3.7325731716349453E-2</c:v>
                  </c:pt>
                  <c:pt idx="11">
                    <c:v>2.6447908410894061E-2</c:v>
                  </c:pt>
                  <c:pt idx="12">
                    <c:v>4.6326090022885485E-2</c:v>
                  </c:pt>
                  <c:pt idx="13">
                    <c:v>1.0441823395347511E-2</c:v>
                  </c:pt>
                  <c:pt idx="14">
                    <c:v>4.1764737358504209E-2</c:v>
                  </c:pt>
                  <c:pt idx="15">
                    <c:v>3.3190843507164225E-2</c:v>
                  </c:pt>
                  <c:pt idx="16">
                    <c:v>3.3949819838834383E-2</c:v>
                  </c:pt>
                  <c:pt idx="17">
                    <c:v>2.6708179284394937E-2</c:v>
                  </c:pt>
                  <c:pt idx="18">
                    <c:v>1.1510646854437354E-2</c:v>
                  </c:pt>
                  <c:pt idx="19">
                    <c:v>6.8836633042342887E-3</c:v>
                  </c:pt>
                  <c:pt idx="20">
                    <c:v>1.2171354109466515E-2</c:v>
                  </c:pt>
                  <c:pt idx="21">
                    <c:v>3.2385875619904136E-3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Aruandesse2019!$P$8:$P$32</c15:sqref>
                    </c15:fullRef>
                  </c:ext>
                </c:extLst>
                <c:f>(Aruandesse2019!$P$8:$P$15,Aruandesse2019!$P$17:$P$32)</c:f>
                <c:numCache>
                  <c:formatCode>General</c:formatCode>
                  <c:ptCount val="24"/>
                  <c:pt idx="0">
                    <c:v>7.3417227415022435E-3</c:v>
                  </c:pt>
                  <c:pt idx="1">
                    <c:v>7.4504589718476788E-3</c:v>
                  </c:pt>
                  <c:pt idx="2">
                    <c:v>5.298699253052902E-3</c:v>
                  </c:pt>
                  <c:pt idx="3">
                    <c:v>9.7573914323744459E-3</c:v>
                  </c:pt>
                  <c:pt idx="4">
                    <c:v>8.3434811959687827E-3</c:v>
                  </c:pt>
                  <c:pt idx="5">
                    <c:v>6.6040744184214933E-3</c:v>
                  </c:pt>
                  <c:pt idx="6">
                    <c:v>4.7436530034462958E-3</c:v>
                  </c:pt>
                  <c:pt idx="7">
                    <c:v>4.4661800015496911E-3</c:v>
                  </c:pt>
                  <c:pt idx="8">
                    <c:v>4.3204783446229803E-3</c:v>
                  </c:pt>
                  <c:pt idx="9">
                    <c:v>3.3969683927469997E-2</c:v>
                  </c:pt>
                  <c:pt idx="10">
                    <c:v>1.0663681518354631E-2</c:v>
                  </c:pt>
                  <c:pt idx="11">
                    <c:v>2.0013891658263595E-2</c:v>
                  </c:pt>
                  <c:pt idx="12">
                    <c:v>3.9591577531230326E-2</c:v>
                  </c:pt>
                  <c:pt idx="13">
                    <c:v>7.8076654988810321E-3</c:v>
                  </c:pt>
                  <c:pt idx="14">
                    <c:v>3.1982921460073879E-2</c:v>
                  </c:pt>
                  <c:pt idx="15">
                    <c:v>3.142178455917749E-2</c:v>
                  </c:pt>
                  <c:pt idx="16">
                    <c:v>3.1932308927125341E-2</c:v>
                  </c:pt>
                  <c:pt idx="17">
                    <c:v>2.0463689049333232E-2</c:v>
                  </c:pt>
                  <c:pt idx="18">
                    <c:v>9.4655293489858891E-3</c:v>
                  </c:pt>
                  <c:pt idx="19">
                    <c:v>6.4981452122971906E-3</c:v>
                  </c:pt>
                  <c:pt idx="20">
                    <c:v>1.2082119481744868E-2</c:v>
                  </c:pt>
                  <c:pt idx="21">
                    <c:v>3.1892310358297704E-3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Aruandesse2019!$A$8:$B$29</c15:sqref>
                  </c15:fullRef>
                </c:ext>
              </c:extLst>
              <c:f>(Aruandesse2019!$A$8:$B$15,Aruandesse2019!$A$17:$B$29)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Haigla*</c:v>
                  </c:pt>
                  <c:pt idx="9">
                    <c:v>Järvamaa Haigla*</c:v>
                  </c:pt>
                  <c:pt idx="10">
                    <c:v>Kuressaare Haigla*</c:v>
                  </c:pt>
                  <c:pt idx="11">
                    <c:v>Lõuna-Eesti Haigla*</c:v>
                  </c:pt>
                  <c:pt idx="12">
                    <c:v>Läänemaa Haigla*</c:v>
                  </c:pt>
                  <c:pt idx="13">
                    <c:v>Narva Haigla</c:v>
                  </c:pt>
                  <c:pt idx="14">
                    <c:v>Põlva Haigla*</c:v>
                  </c:pt>
                  <c:pt idx="15">
                    <c:v>Rakvere Haigla*</c:v>
                  </c:pt>
                  <c:pt idx="16">
                    <c:v>Raplamaa Haigla*</c:v>
                  </c:pt>
                  <c:pt idx="17">
                    <c:v>Valga Haigla*</c:v>
                  </c:pt>
                  <c:pt idx="18">
                    <c:v>Viljandi Haigla</c:v>
                  </c:pt>
                  <c:pt idx="19">
                    <c:v>ÜldH</c:v>
                  </c:pt>
                  <c:pt idx="20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20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Aruandesse2019!$K$8:$K$29</c15:sqref>
                  </c15:fullRef>
                </c:ext>
              </c:extLst>
              <c:f>(Aruandesse2019!$K$8:$K$15,Aruandesse2019!$K$17:$K$29)</c:f>
              <c:numCache>
                <c:formatCode>0%</c:formatCode>
                <c:ptCount val="21"/>
                <c:pt idx="0">
                  <c:v>0.13384126984126984</c:v>
                </c:pt>
                <c:pt idx="1">
                  <c:v>0.10881979695431472</c:v>
                </c:pt>
                <c:pt idx="2">
                  <c:v>0.12271669370195359</c:v>
                </c:pt>
                <c:pt idx="3">
                  <c:v>0.23771299816927194</c:v>
                </c:pt>
                <c:pt idx="4">
                  <c:v>0.16625783592259472</c:v>
                </c:pt>
                <c:pt idx="5">
                  <c:v>7.2767364939360535E-2</c:v>
                </c:pt>
                <c:pt idx="6">
                  <c:v>2.530541012216405E-2</c:v>
                </c:pt>
                <c:pt idx="7">
                  <c:v>0.14541789956687678</c:v>
                </c:pt>
                <c:pt idx="8">
                  <c:v>8.771929824561403E-3</c:v>
                </c:pt>
                <c:pt idx="9">
                  <c:v>9.4736842105263161E-2</c:v>
                </c:pt>
                <c:pt idx="10">
                  <c:v>1.4705882352941176E-2</c:v>
                </c:pt>
                <c:pt idx="11">
                  <c:v>7.5546719681908542E-2</c:v>
                </c:pt>
                <c:pt idx="12">
                  <c:v>0.20298507462686566</c:v>
                </c:pt>
                <c:pt idx="13">
                  <c:v>2.9992684711046085E-2</c:v>
                </c:pt>
                <c:pt idx="14">
                  <c:v>0.11824324324324324</c:v>
                </c:pt>
                <c:pt idx="15">
                  <c:v>0.31651954602774274</c:v>
                </c:pt>
                <c:pt idx="16">
                  <c:v>0.30335570469798656</c:v>
                </c:pt>
                <c:pt idx="17">
                  <c:v>7.9922027290448339E-2</c:v>
                </c:pt>
                <c:pt idx="18">
                  <c:v>5.0445103857566766E-2</c:v>
                </c:pt>
                <c:pt idx="19">
                  <c:v>0.10274232276001516</c:v>
                </c:pt>
                <c:pt idx="20">
                  <c:v>0.42581858060473132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54-4127-A0ED-956283B36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2019 raviasutuste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Aruandesse2018!$A$8:$B$29</c15:sqref>
                  </c15:fullRef>
                </c:ext>
              </c:extLst>
              <c:f>(Aruandesse2018!$A$8:$B$15,Aruandesse2018!$A$17:$B$29)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Haigla*</c:v>
                  </c:pt>
                  <c:pt idx="9">
                    <c:v>Järvamaa Haigla*</c:v>
                  </c:pt>
                  <c:pt idx="10">
                    <c:v>Kuressaare Haigla*</c:v>
                  </c:pt>
                  <c:pt idx="11">
                    <c:v>Lõuna-Eesti Haigla*</c:v>
                  </c:pt>
                  <c:pt idx="12">
                    <c:v>Läänemaa Haigla*</c:v>
                  </c:pt>
                  <c:pt idx="13">
                    <c:v>Narva Haigla</c:v>
                  </c:pt>
                  <c:pt idx="14">
                    <c:v>Põlva Haigla*</c:v>
                  </c:pt>
                  <c:pt idx="15">
                    <c:v>Rakvere Haigla*</c:v>
                  </c:pt>
                  <c:pt idx="16">
                    <c:v>Raplamaa Haigla*</c:v>
                  </c:pt>
                  <c:pt idx="17">
                    <c:v>Valga Haigla*</c:v>
                  </c:pt>
                  <c:pt idx="18">
                    <c:v>Viljandi Haigla</c:v>
                  </c:pt>
                  <c:pt idx="19">
                    <c:v>üldH</c:v>
                  </c:pt>
                  <c:pt idx="20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20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Aruandesse2019!$M$8:$M$29</c15:sqref>
                  </c15:fullRef>
                </c:ext>
              </c:extLst>
              <c:f>(Aruandesse2019!$M$8:$M$15,Aruandesse2019!$M$17:$M$29)</c:f>
              <c:numCache>
                <c:formatCode>0%</c:formatCode>
                <c:ptCount val="21"/>
                <c:pt idx="0">
                  <c:v>0.16723944858477816</c:v>
                </c:pt>
                <c:pt idx="1">
                  <c:v>0.16723944858477816</c:v>
                </c:pt>
                <c:pt idx="2">
                  <c:v>0.16723944858477816</c:v>
                </c:pt>
                <c:pt idx="3">
                  <c:v>0.16723944858477816</c:v>
                </c:pt>
                <c:pt idx="4">
                  <c:v>0.16723944858477816</c:v>
                </c:pt>
                <c:pt idx="5">
                  <c:v>0.16723944858477816</c:v>
                </c:pt>
                <c:pt idx="6">
                  <c:v>0.16723944858477816</c:v>
                </c:pt>
                <c:pt idx="7">
                  <c:v>0.16723944858477816</c:v>
                </c:pt>
                <c:pt idx="8">
                  <c:v>0.16723944858477816</c:v>
                </c:pt>
                <c:pt idx="9">
                  <c:v>0.16723944858477816</c:v>
                </c:pt>
                <c:pt idx="10">
                  <c:v>0.16723944858477816</c:v>
                </c:pt>
                <c:pt idx="11">
                  <c:v>0.16723944858477816</c:v>
                </c:pt>
                <c:pt idx="12">
                  <c:v>0.16723944858477816</c:v>
                </c:pt>
                <c:pt idx="13">
                  <c:v>0.16723944858477816</c:v>
                </c:pt>
                <c:pt idx="14">
                  <c:v>0.16723944858477816</c:v>
                </c:pt>
                <c:pt idx="15">
                  <c:v>0.16723944858477816</c:v>
                </c:pt>
                <c:pt idx="16">
                  <c:v>0.16723944858477816</c:v>
                </c:pt>
                <c:pt idx="17">
                  <c:v>0.16723944858477816</c:v>
                </c:pt>
                <c:pt idx="18">
                  <c:v>0.16723944858477816</c:v>
                </c:pt>
                <c:pt idx="19">
                  <c:v>0.16723944858477816</c:v>
                </c:pt>
                <c:pt idx="20">
                  <c:v>0.16723944858477816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054-4127-A0ED-956283B36B9E}"/>
            </c:ext>
          </c:extLst>
        </c:ser>
        <c:ser>
          <c:idx val="0"/>
          <c:order val="2"/>
          <c:tx>
            <c:strRef>
              <c:f>Aruandesse2018!$I$4</c:f>
              <c:strCache>
                <c:ptCount val="1"/>
                <c:pt idx="0">
                  <c:v>2018 põhidiagnoosiga I10 eriarstivisiidid kardioloogia/sisehaiguste erialal,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Aruandesse2018!$A$8:$B$29</c15:sqref>
                  </c15:fullRef>
                </c:ext>
              </c:extLst>
              <c:f>(Aruandesse2018!$A$8:$B$15,Aruandesse2018!$A$17:$B$29)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Haigla*</c:v>
                  </c:pt>
                  <c:pt idx="9">
                    <c:v>Järvamaa Haigla*</c:v>
                  </c:pt>
                  <c:pt idx="10">
                    <c:v>Kuressaare Haigla*</c:v>
                  </c:pt>
                  <c:pt idx="11">
                    <c:v>Lõuna-Eesti Haigla*</c:v>
                  </c:pt>
                  <c:pt idx="12">
                    <c:v>Läänemaa Haigla*</c:v>
                  </c:pt>
                  <c:pt idx="13">
                    <c:v>Narva Haigla</c:v>
                  </c:pt>
                  <c:pt idx="14">
                    <c:v>Põlva Haigla*</c:v>
                  </c:pt>
                  <c:pt idx="15">
                    <c:v>Rakvere Haigla*</c:v>
                  </c:pt>
                  <c:pt idx="16">
                    <c:v>Raplamaa Haigla*</c:v>
                  </c:pt>
                  <c:pt idx="17">
                    <c:v>Valga Haigla*</c:v>
                  </c:pt>
                  <c:pt idx="18">
                    <c:v>Viljandi Haigla</c:v>
                  </c:pt>
                  <c:pt idx="19">
                    <c:v>üldH</c:v>
                  </c:pt>
                  <c:pt idx="20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20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Aruandesse2018!$K$8:$K$28</c15:sqref>
                  </c15:fullRef>
                </c:ext>
              </c:extLst>
              <c:f>(Aruandesse2018!$K$8:$K$15,Aruandesse2018!$K$17:$K$28)</c:f>
              <c:numCache>
                <c:formatCode>0%</c:formatCode>
                <c:ptCount val="20"/>
                <c:pt idx="0">
                  <c:v>0.15155310621242485</c:v>
                </c:pt>
                <c:pt idx="1">
                  <c:v>0.11693300553165335</c:v>
                </c:pt>
                <c:pt idx="2">
                  <c:v>0.13600607231576042</c:v>
                </c:pt>
                <c:pt idx="3">
                  <c:v>0.27321478972622071</c:v>
                </c:pt>
                <c:pt idx="4">
                  <c:v>0.18286339994525047</c:v>
                </c:pt>
                <c:pt idx="5">
                  <c:v>9.8005370157268887E-2</c:v>
                </c:pt>
                <c:pt idx="6">
                  <c:v>3.9873780837636257E-2</c:v>
                </c:pt>
                <c:pt idx="7">
                  <c:v>0.16984236965182747</c:v>
                </c:pt>
                <c:pt idx="8">
                  <c:v>1.3431013431013432E-2</c:v>
                </c:pt>
                <c:pt idx="9">
                  <c:v>0.13333333333333333</c:v>
                </c:pt>
                <c:pt idx="10">
                  <c:v>4.2016806722689079E-2</c:v>
                </c:pt>
                <c:pt idx="11">
                  <c:v>0.1454183266932271</c:v>
                </c:pt>
                <c:pt idx="12">
                  <c:v>0.27506426735218509</c:v>
                </c:pt>
                <c:pt idx="13">
                  <c:v>5.2278820375335121E-2</c:v>
                </c:pt>
                <c:pt idx="14">
                  <c:v>7.77027027027027E-2</c:v>
                </c:pt>
                <c:pt idx="15">
                  <c:v>0.39092055485498106</c:v>
                </c:pt>
                <c:pt idx="16">
                  <c:v>0.37852348993288593</c:v>
                </c:pt>
                <c:pt idx="17">
                  <c:v>0.15009746588693956</c:v>
                </c:pt>
                <c:pt idx="18">
                  <c:v>7.2900158478605384E-2</c:v>
                </c:pt>
                <c:pt idx="19">
                  <c:v>0.15164862824062422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054-4127-A0ED-956283B36B9E}"/>
            </c:ext>
          </c:extLst>
        </c:ser>
        <c:ser>
          <c:idx val="1"/>
          <c:order val="3"/>
          <c:tx>
            <c:v>2018 raviasutuste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Aruandesse2018!$A$8:$B$29</c15:sqref>
                  </c15:fullRef>
                </c:ext>
              </c:extLst>
              <c:f>(Aruandesse2018!$A$8:$B$15,Aruandesse2018!$A$17:$B$29)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Haigla*</c:v>
                  </c:pt>
                  <c:pt idx="9">
                    <c:v>Järvamaa Haigla*</c:v>
                  </c:pt>
                  <c:pt idx="10">
                    <c:v>Kuressaare Haigla*</c:v>
                  </c:pt>
                  <c:pt idx="11">
                    <c:v>Lõuna-Eesti Haigla*</c:v>
                  </c:pt>
                  <c:pt idx="12">
                    <c:v>Läänemaa Haigla*</c:v>
                  </c:pt>
                  <c:pt idx="13">
                    <c:v>Narva Haigla</c:v>
                  </c:pt>
                  <c:pt idx="14">
                    <c:v>Põlva Haigla*</c:v>
                  </c:pt>
                  <c:pt idx="15">
                    <c:v>Rakvere Haigla*</c:v>
                  </c:pt>
                  <c:pt idx="16">
                    <c:v>Raplamaa Haigla*</c:v>
                  </c:pt>
                  <c:pt idx="17">
                    <c:v>Valga Haigla*</c:v>
                  </c:pt>
                  <c:pt idx="18">
                    <c:v>Viljandi Haigla</c:v>
                  </c:pt>
                  <c:pt idx="19">
                    <c:v>üldH</c:v>
                  </c:pt>
                  <c:pt idx="20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20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Aruandesse2018!$M$8:$M$29</c15:sqref>
                  </c15:fullRef>
                </c:ext>
              </c:extLst>
              <c:f>(Aruandesse2018!$M$8:$M$15,Aruandesse2018!$M$17:$M$29)</c:f>
              <c:numCache>
                <c:formatCode>0%</c:formatCode>
                <c:ptCount val="21"/>
                <c:pt idx="0">
                  <c:v>0.20100747177019157</c:v>
                </c:pt>
                <c:pt idx="1">
                  <c:v>0.20100747177019157</c:v>
                </c:pt>
                <c:pt idx="2">
                  <c:v>0.20100747177019157</c:v>
                </c:pt>
                <c:pt idx="3">
                  <c:v>0.20100747177019157</c:v>
                </c:pt>
                <c:pt idx="4">
                  <c:v>0.20100747177019157</c:v>
                </c:pt>
                <c:pt idx="5">
                  <c:v>0.20100747177019157</c:v>
                </c:pt>
                <c:pt idx="6">
                  <c:v>0.20100747177019157</c:v>
                </c:pt>
                <c:pt idx="7">
                  <c:v>0.20100747177019157</c:v>
                </c:pt>
                <c:pt idx="8">
                  <c:v>0.20100747177019157</c:v>
                </c:pt>
                <c:pt idx="9">
                  <c:v>0.20100747177019157</c:v>
                </c:pt>
                <c:pt idx="10">
                  <c:v>0.20100747177019157</c:v>
                </c:pt>
                <c:pt idx="11">
                  <c:v>0.20100747177019157</c:v>
                </c:pt>
                <c:pt idx="12">
                  <c:v>0.20100747177019157</c:v>
                </c:pt>
                <c:pt idx="13">
                  <c:v>0.20100747177019157</c:v>
                </c:pt>
                <c:pt idx="14">
                  <c:v>0.20100747177019157</c:v>
                </c:pt>
                <c:pt idx="15">
                  <c:v>0.20100747177019157</c:v>
                </c:pt>
                <c:pt idx="16">
                  <c:v>0.20100747177019157</c:v>
                </c:pt>
                <c:pt idx="17">
                  <c:v>0.20100747177019157</c:v>
                </c:pt>
                <c:pt idx="18">
                  <c:v>0.20100747177019157</c:v>
                </c:pt>
                <c:pt idx="19">
                  <c:v>0.20100747177019157</c:v>
                </c:pt>
                <c:pt idx="20">
                  <c:v>0.20100747177019157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054-4127-A0ED-956283B36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25"/>
        <c:noMultiLvlLbl val="0"/>
      </c:catAx>
      <c:valAx>
        <c:axId val="216677472"/>
        <c:scaling>
          <c:orientation val="minMax"/>
          <c:max val="0.5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3137430726637794E-2"/>
          <c:y val="0.83525828460038987"/>
          <c:w val="0.95347376851872456"/>
          <c:h val="0.16474171539961013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26913936921216E-2"/>
          <c:y val="4.6047390929280688E-2"/>
          <c:w val="0.90971081175094082"/>
          <c:h val="0.462840857910512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Aruandesse2019!$I$44</c:f>
              <c:strCache>
                <c:ptCount val="1"/>
                <c:pt idx="0">
                  <c:v>2019 põhidiagnoosiga E11.9, E13.9, E14.9 eriarstivisiidid endokrinoloogia/sisehaiguste erialal,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0-39D7-4D90-8726-1022C7F214CD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39D7-4D90-8726-1022C7F214CD}"/>
              </c:ext>
            </c:extLst>
          </c:dPt>
          <c:dPt>
            <c:idx val="1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2-39D7-4D90-8726-1022C7F214CD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Aruandesse2019!$Q$48:$Q$71</c15:sqref>
                    </c15:fullRef>
                  </c:ext>
                </c:extLst>
                <c:f>(Aruandesse2019!$Q$48,Aruandesse2019!$Q$50:$Q$56,Aruandesse2019!$Q$58:$Q$66,Aruandesse2019!$Q$68:$Q$71)</c:f>
                <c:numCache>
                  <c:formatCode>General</c:formatCode>
                  <c:ptCount val="21"/>
                  <c:pt idx="0">
                    <c:v>1.2867023749028678E-2</c:v>
                  </c:pt>
                  <c:pt idx="1">
                    <c:v>8.2658489792059864E-3</c:v>
                  </c:pt>
                  <c:pt idx="2">
                    <c:v>5.1375247416058784E-3</c:v>
                  </c:pt>
                  <c:pt idx="3">
                    <c:v>5.3761983548937797E-3</c:v>
                  </c:pt>
                  <c:pt idx="4">
                    <c:v>1.1526164766634928E-2</c:v>
                  </c:pt>
                  <c:pt idx="5">
                    <c:v>8.5309445186655675E-3</c:v>
                  </c:pt>
                  <c:pt idx="6">
                    <c:v>1.467932354906594E-2</c:v>
                  </c:pt>
                  <c:pt idx="7">
                    <c:v>4.7705128273766162E-3</c:v>
                  </c:pt>
                  <c:pt idx="8">
                    <c:v>3.4971839259120743E-2</c:v>
                  </c:pt>
                  <c:pt idx="9">
                    <c:v>0.1083180035398103</c:v>
                  </c:pt>
                  <c:pt idx="10">
                    <c:v>2.7261367245851598E-2</c:v>
                  </c:pt>
                  <c:pt idx="11">
                    <c:v>4.4548542086314202E-2</c:v>
                  </c:pt>
                  <c:pt idx="12">
                    <c:v>4.5196867158687482E-2</c:v>
                  </c:pt>
                  <c:pt idx="13">
                    <c:v>2.1996045168881317E-2</c:v>
                  </c:pt>
                  <c:pt idx="14">
                    <c:v>4.5219417770015535E-2</c:v>
                  </c:pt>
                  <c:pt idx="15">
                    <c:v>1.5759980636708935E-2</c:v>
                  </c:pt>
                  <c:pt idx="16">
                    <c:v>3.0945135003757729E-2</c:v>
                  </c:pt>
                  <c:pt idx="17">
                    <c:v>2.8387629368018752E-2</c:v>
                  </c:pt>
                  <c:pt idx="18">
                    <c:v>1.1422735673953632E-2</c:v>
                  </c:pt>
                  <c:pt idx="19">
                    <c:v>8.8308620108505376E-3</c:v>
                  </c:pt>
                  <c:pt idx="20">
                    <c:v>3.3672334381208979E-3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Aruandesse2019!$P$48:$P$71</c15:sqref>
                    </c15:fullRef>
                  </c:ext>
                </c:extLst>
                <c:f>(Aruandesse2019!$P$48,Aruandesse2019!$P$50:$P$56,Aruandesse2019!$P$58:$P$66,Aruandesse2019!$P$68:$P$71)</c:f>
                <c:numCache>
                  <c:formatCode>General</c:formatCode>
                  <c:ptCount val="21"/>
                  <c:pt idx="0">
                    <c:v>1.2103702440213276E-2</c:v>
                  </c:pt>
                  <c:pt idx="1">
                    <c:v>7.6611324715653017E-3</c:v>
                  </c:pt>
                  <c:pt idx="2">
                    <c:v>4.8739468134625791E-3</c:v>
                  </c:pt>
                  <c:pt idx="3">
                    <c:v>5.0651269949505279E-3</c:v>
                  </c:pt>
                  <c:pt idx="4">
                    <c:v>1.1289059053190387E-2</c:v>
                  </c:pt>
                  <c:pt idx="5">
                    <c:v>7.3928224293382458E-3</c:v>
                  </c:pt>
                  <c:pt idx="6">
                    <c:v>1.2737803123767308E-2</c:v>
                  </c:pt>
                  <c:pt idx="7">
                    <c:v>4.6417961809190889E-3</c:v>
                  </c:pt>
                  <c:pt idx="8">
                    <c:v>1.7680739229771744E-2</c:v>
                  </c:pt>
                  <c:pt idx="9">
                    <c:v>6.4192147248938056E-2</c:v>
                  </c:pt>
                  <c:pt idx="10">
                    <c:v>2.7423420306737667E-2</c:v>
                  </c:pt>
                  <c:pt idx="11">
                    <c:v>4.1058998618708764E-2</c:v>
                  </c:pt>
                  <c:pt idx="12">
                    <c:v>3.4466726856794888E-2</c:v>
                  </c:pt>
                  <c:pt idx="13">
                    <c:v>2.1997022145390233E-2</c:v>
                  </c:pt>
                  <c:pt idx="14">
                    <c:v>3.6058905247109307E-2</c:v>
                  </c:pt>
                  <c:pt idx="15">
                    <c:v>1.0414369021903295E-2</c:v>
                  </c:pt>
                  <c:pt idx="16">
                    <c:v>2.065635024374661E-2</c:v>
                  </c:pt>
                  <c:pt idx="17">
                    <c:v>2.7101185104979053E-2</c:v>
                  </c:pt>
                  <c:pt idx="18">
                    <c:v>1.1237859791857152E-2</c:v>
                  </c:pt>
                  <c:pt idx="19">
                    <c:v>8.60379434240649E-3</c:v>
                  </c:pt>
                  <c:pt idx="20">
                    <c:v>3.3159548384512905E-3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Aruandesse2019!$A$48:$B$70</c15:sqref>
                  </c15:fullRef>
                </c:ext>
              </c:extLst>
              <c:f>(Aruandesse2019!$A$48:$B$48,Aruandesse2019!$A$50:$B$56,Aruandesse2019!$A$58:$B$66,Aruandesse2019!$A$68:$B$70)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Haigla*</c:v>
                  </c:pt>
                  <c:pt idx="9">
                    <c:v>Järvamaa Haigla*</c:v>
                  </c:pt>
                  <c:pt idx="10">
                    <c:v>Kuressaare Haigla</c:v>
                  </c:pt>
                  <c:pt idx="11">
                    <c:v>Lõuna-Eesti Haigla*</c:v>
                  </c:pt>
                  <c:pt idx="12">
                    <c:v>Läänemaa Haigla*</c:v>
                  </c:pt>
                  <c:pt idx="13">
                    <c:v>Narva Haigla</c:v>
                  </c:pt>
                  <c:pt idx="14">
                    <c:v>Põlva Haigla*</c:v>
                  </c:pt>
                  <c:pt idx="15">
                    <c:v>Rakvere Haigla*</c:v>
                  </c:pt>
                  <c:pt idx="16">
                    <c:v>Raplamaa Haigla*</c:v>
                  </c:pt>
                  <c:pt idx="17">
                    <c:v>Viljandi Haigla*</c:v>
                  </c:pt>
                  <c:pt idx="18">
                    <c:v>ÜldH</c:v>
                  </c:pt>
                  <c:pt idx="19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19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Aruandesse2019!$K$48:$K$70</c15:sqref>
                  </c15:fullRef>
                </c:ext>
              </c:extLst>
              <c:f>(Aruandesse2019!$K$48,Aruandesse2019!$K$50:$K$56,Aruandesse2019!$K$58:$K$66,Aruandesse2019!$K$68:$K$70)</c:f>
              <c:numCache>
                <c:formatCode>0%</c:formatCode>
                <c:ptCount val="20"/>
                <c:pt idx="0">
                  <c:v>0.1640023682652457</c:v>
                </c:pt>
                <c:pt idx="1">
                  <c:v>9.3871217998448414E-2</c:v>
                </c:pt>
                <c:pt idx="2">
                  <c:v>8.6055380533908141E-2</c:v>
                </c:pt>
                <c:pt idx="3">
                  <c:v>7.9934432552309323E-2</c:v>
                </c:pt>
                <c:pt idx="4">
                  <c:v>0.30637958532695375</c:v>
                </c:pt>
                <c:pt idx="5">
                  <c:v>5.2352551358515576E-2</c:v>
                </c:pt>
                <c:pt idx="6">
                  <c:v>8.7116564417177911E-2</c:v>
                </c:pt>
                <c:pt idx="7">
                  <c:v>0.14326647564469913</c:v>
                </c:pt>
                <c:pt idx="8">
                  <c:v>3.4482758620689655E-2</c:v>
                </c:pt>
                <c:pt idx="9">
                  <c:v>0.13333333333333333</c:v>
                </c:pt>
                <c:pt idx="10">
                  <c:v>0.52701644479248233</c:v>
                </c:pt>
                <c:pt idx="11">
                  <c:v>0.2997711670480549</c:v>
                </c:pt>
                <c:pt idx="12">
                  <c:v>0.12452830188679245</c:v>
                </c:pt>
                <c:pt idx="13">
                  <c:v>0.50025239777889952</c:v>
                </c:pt>
                <c:pt idx="14">
                  <c:v>0.14726027397260275</c:v>
                </c:pt>
                <c:pt idx="15">
                  <c:v>2.976190476190476E-2</c:v>
                </c:pt>
                <c:pt idx="16">
                  <c:v>5.8282208588957052E-2</c:v>
                </c:pt>
                <c:pt idx="17">
                  <c:v>0.31851851851851853</c:v>
                </c:pt>
                <c:pt idx="18">
                  <c:v>0.33870726974175253</c:v>
                </c:pt>
                <c:pt idx="19">
                  <c:v>0.23297530727494187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3-43C1-9CE9-5A1FA54E6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2019 raviasutuste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Aruandesse2018!$A$48:$B$70</c15:sqref>
                  </c15:fullRef>
                </c:ext>
              </c:extLst>
              <c:f>(Aruandesse2018!$A$48:$B$48,Aruandesse2018!$A$50:$B$56,Aruandesse2018!$A$58:$B$66,Aruandesse2018!$A$68:$B$70)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Haigla*</c:v>
                  </c:pt>
                  <c:pt idx="9">
                    <c:v>Järvamaa Haigla*</c:v>
                  </c:pt>
                  <c:pt idx="10">
                    <c:v>Kuressaare Haigla</c:v>
                  </c:pt>
                  <c:pt idx="11">
                    <c:v>Lõuna-Eesti Haigla*</c:v>
                  </c:pt>
                  <c:pt idx="12">
                    <c:v>Läänemaa Haigla*</c:v>
                  </c:pt>
                  <c:pt idx="13">
                    <c:v>Narva Haigla</c:v>
                  </c:pt>
                  <c:pt idx="14">
                    <c:v>Põlva Haigla*</c:v>
                  </c:pt>
                  <c:pt idx="15">
                    <c:v>Rakvere Haigla*</c:v>
                  </c:pt>
                  <c:pt idx="16">
                    <c:v>Raplamaa Haigla*</c:v>
                  </c:pt>
                  <c:pt idx="17">
                    <c:v>Viljandi Haigla*</c:v>
                  </c:pt>
                  <c:pt idx="18">
                    <c:v>ÜldH</c:v>
                  </c:pt>
                  <c:pt idx="19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19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Aruandesse2019!$M$48:$M$70</c15:sqref>
                  </c15:fullRef>
                </c:ext>
              </c:extLst>
              <c:f>(Aruandesse2019!$M$48,Aruandesse2019!$M$50:$M$56,Aruandesse2019!$M$58:$M$66,Aruandesse2019!$M$68:$M$70)</c:f>
              <c:numCache>
                <c:formatCode>0%</c:formatCode>
                <c:ptCount val="20"/>
                <c:pt idx="0">
                  <c:v>0.17238850064179623</c:v>
                </c:pt>
                <c:pt idx="1">
                  <c:v>0.17238850064179623</c:v>
                </c:pt>
                <c:pt idx="2">
                  <c:v>0.17238850064179623</c:v>
                </c:pt>
                <c:pt idx="3">
                  <c:v>0.17238850064179623</c:v>
                </c:pt>
                <c:pt idx="4">
                  <c:v>0.17238850064179623</c:v>
                </c:pt>
                <c:pt idx="5">
                  <c:v>0.17238850064179623</c:v>
                </c:pt>
                <c:pt idx="6">
                  <c:v>0.17238850064179623</c:v>
                </c:pt>
                <c:pt idx="7">
                  <c:v>0.17238850064179623</c:v>
                </c:pt>
                <c:pt idx="8">
                  <c:v>0.17238850064179623</c:v>
                </c:pt>
                <c:pt idx="9">
                  <c:v>0.17238850064179623</c:v>
                </c:pt>
                <c:pt idx="10">
                  <c:v>0.17238850064179623</c:v>
                </c:pt>
                <c:pt idx="11">
                  <c:v>0.17238850064179623</c:v>
                </c:pt>
                <c:pt idx="12">
                  <c:v>0.17238850064179623</c:v>
                </c:pt>
                <c:pt idx="13">
                  <c:v>0.17238850064179623</c:v>
                </c:pt>
                <c:pt idx="14">
                  <c:v>0.17238850064179623</c:v>
                </c:pt>
                <c:pt idx="15">
                  <c:v>0.17238850064179623</c:v>
                </c:pt>
                <c:pt idx="16">
                  <c:v>0.17238850064179623</c:v>
                </c:pt>
                <c:pt idx="17">
                  <c:v>0.17238850064179623</c:v>
                </c:pt>
                <c:pt idx="18">
                  <c:v>0.17238850064179623</c:v>
                </c:pt>
                <c:pt idx="19">
                  <c:v>0.17238850064179623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3-43C1-9CE9-5A1FA54E673C}"/>
            </c:ext>
          </c:extLst>
        </c:ser>
        <c:ser>
          <c:idx val="0"/>
          <c:order val="2"/>
          <c:tx>
            <c:strRef>
              <c:f>Aruandesse2018!$I$44</c:f>
              <c:strCache>
                <c:ptCount val="1"/>
                <c:pt idx="0">
                  <c:v>2018 põhidiagnoosiga E11.9, E13.9, E14.9 eriarstivisiidid endokrinoloogia/sisehaiguste erialal,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Aruandesse2018!$A$48:$B$70</c15:sqref>
                  </c15:fullRef>
                </c:ext>
              </c:extLst>
              <c:f>(Aruandesse2018!$A$48:$B$48,Aruandesse2018!$A$50:$B$56,Aruandesse2018!$A$58:$B$66,Aruandesse2018!$A$68:$B$70)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Haigla*</c:v>
                  </c:pt>
                  <c:pt idx="9">
                    <c:v>Järvamaa Haigla*</c:v>
                  </c:pt>
                  <c:pt idx="10">
                    <c:v>Kuressaare Haigla</c:v>
                  </c:pt>
                  <c:pt idx="11">
                    <c:v>Lõuna-Eesti Haigla*</c:v>
                  </c:pt>
                  <c:pt idx="12">
                    <c:v>Läänemaa Haigla*</c:v>
                  </c:pt>
                  <c:pt idx="13">
                    <c:v>Narva Haigla</c:v>
                  </c:pt>
                  <c:pt idx="14">
                    <c:v>Põlva Haigla*</c:v>
                  </c:pt>
                  <c:pt idx="15">
                    <c:v>Rakvere Haigla*</c:v>
                  </c:pt>
                  <c:pt idx="16">
                    <c:v>Raplamaa Haigla*</c:v>
                  </c:pt>
                  <c:pt idx="17">
                    <c:v>Viljandi Haigla*</c:v>
                  </c:pt>
                  <c:pt idx="18">
                    <c:v>ÜldH</c:v>
                  </c:pt>
                  <c:pt idx="19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19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Aruandesse2018!$K$48:$K$70</c15:sqref>
                  </c15:fullRef>
                </c:ext>
              </c:extLst>
              <c:f>(Aruandesse2018!$K$48,Aruandesse2018!$K$50:$K$56,Aruandesse2018!$K$58:$K$66,Aruandesse2018!$K$68:$K$70)</c:f>
              <c:numCache>
                <c:formatCode>0%</c:formatCode>
                <c:ptCount val="20"/>
                <c:pt idx="0">
                  <c:v>0.14745098039215687</c:v>
                </c:pt>
                <c:pt idx="1">
                  <c:v>7.3423159539152516E-2</c:v>
                </c:pt>
                <c:pt idx="2">
                  <c:v>7.6809936264095435E-2</c:v>
                </c:pt>
                <c:pt idx="3">
                  <c:v>8.109452736318408E-2</c:v>
                </c:pt>
                <c:pt idx="4">
                  <c:v>0.2320655887041676</c:v>
                </c:pt>
                <c:pt idx="5">
                  <c:v>8.2098399525785418E-2</c:v>
                </c:pt>
                <c:pt idx="6">
                  <c:v>7.4626865671641784E-2</c:v>
                </c:pt>
                <c:pt idx="7">
                  <c:v>0.11500309981401116</c:v>
                </c:pt>
                <c:pt idx="8">
                  <c:v>7.02247191011236E-2</c:v>
                </c:pt>
                <c:pt idx="9">
                  <c:v>0.17460317460317459</c:v>
                </c:pt>
                <c:pt idx="10">
                  <c:v>0.53113815318539725</c:v>
                </c:pt>
                <c:pt idx="11">
                  <c:v>0.35714285714285715</c:v>
                </c:pt>
                <c:pt idx="12">
                  <c:v>0.13812154696132597</c:v>
                </c:pt>
                <c:pt idx="13">
                  <c:v>0.54325095057034223</c:v>
                </c:pt>
                <c:pt idx="14">
                  <c:v>0.14366197183098592</c:v>
                </c:pt>
                <c:pt idx="15">
                  <c:v>0.05</c:v>
                </c:pt>
                <c:pt idx="16">
                  <c:v>7.8512396694214878E-2</c:v>
                </c:pt>
                <c:pt idx="17">
                  <c:v>0.34807149576669805</c:v>
                </c:pt>
                <c:pt idx="18">
                  <c:v>0.39405785770132917</c:v>
                </c:pt>
                <c:pt idx="19">
                  <c:v>0.24205378973105135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63-43C1-9CE9-5A1FA54E673C}"/>
            </c:ext>
          </c:extLst>
        </c:ser>
        <c:ser>
          <c:idx val="1"/>
          <c:order val="3"/>
          <c:tx>
            <c:v>2018 raviasutuste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Aruandesse2018!$A$48:$B$70</c15:sqref>
                  </c15:fullRef>
                </c:ext>
              </c:extLst>
              <c:f>(Aruandesse2018!$A$48:$B$48,Aruandesse2018!$A$50:$B$56,Aruandesse2018!$A$58:$B$66,Aruandesse2018!$A$68:$B$70)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Haigla*</c:v>
                  </c:pt>
                  <c:pt idx="9">
                    <c:v>Järvamaa Haigla*</c:v>
                  </c:pt>
                  <c:pt idx="10">
                    <c:v>Kuressaare Haigla</c:v>
                  </c:pt>
                  <c:pt idx="11">
                    <c:v>Lõuna-Eesti Haigla*</c:v>
                  </c:pt>
                  <c:pt idx="12">
                    <c:v>Läänemaa Haigla*</c:v>
                  </c:pt>
                  <c:pt idx="13">
                    <c:v>Narva Haigla</c:v>
                  </c:pt>
                  <c:pt idx="14">
                    <c:v>Põlva Haigla*</c:v>
                  </c:pt>
                  <c:pt idx="15">
                    <c:v>Rakvere Haigla*</c:v>
                  </c:pt>
                  <c:pt idx="16">
                    <c:v>Raplamaa Haigla*</c:v>
                  </c:pt>
                  <c:pt idx="17">
                    <c:v>Viljandi Haigla*</c:v>
                  </c:pt>
                  <c:pt idx="18">
                    <c:v>ÜldH</c:v>
                  </c:pt>
                  <c:pt idx="19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19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Aruandesse2018!$M$48:$M$70</c15:sqref>
                  </c15:fullRef>
                </c:ext>
              </c:extLst>
              <c:f>(Aruandesse2018!$M$48,Aruandesse2018!$M$50:$M$56,Aruandesse2018!$M$58:$M$66,Aruandesse2018!$M$68:$M$70)</c:f>
              <c:numCache>
                <c:formatCode>0%</c:formatCode>
                <c:ptCount val="20"/>
                <c:pt idx="0">
                  <c:v>0.16536276223776225</c:v>
                </c:pt>
                <c:pt idx="1">
                  <c:v>0.16536276223776225</c:v>
                </c:pt>
                <c:pt idx="2">
                  <c:v>0.16536276223776225</c:v>
                </c:pt>
                <c:pt idx="3">
                  <c:v>0.16536276223776225</c:v>
                </c:pt>
                <c:pt idx="4">
                  <c:v>0.16536276223776225</c:v>
                </c:pt>
                <c:pt idx="5">
                  <c:v>0.16536276223776225</c:v>
                </c:pt>
                <c:pt idx="6">
                  <c:v>0.16536276223776225</c:v>
                </c:pt>
                <c:pt idx="7">
                  <c:v>0.16536276223776225</c:v>
                </c:pt>
                <c:pt idx="8">
                  <c:v>0.16536276223776225</c:v>
                </c:pt>
                <c:pt idx="9">
                  <c:v>0.16536276223776225</c:v>
                </c:pt>
                <c:pt idx="10">
                  <c:v>0.16536276223776225</c:v>
                </c:pt>
                <c:pt idx="11">
                  <c:v>0.16536276223776225</c:v>
                </c:pt>
                <c:pt idx="12">
                  <c:v>0.16536276223776225</c:v>
                </c:pt>
                <c:pt idx="13">
                  <c:v>0.16536276223776225</c:v>
                </c:pt>
                <c:pt idx="14">
                  <c:v>0.16536276223776225</c:v>
                </c:pt>
                <c:pt idx="15">
                  <c:v>0.16536276223776225</c:v>
                </c:pt>
                <c:pt idx="16">
                  <c:v>0.16536276223776225</c:v>
                </c:pt>
                <c:pt idx="17">
                  <c:v>0.16536276223776225</c:v>
                </c:pt>
                <c:pt idx="18">
                  <c:v>0.16536276223776225</c:v>
                </c:pt>
                <c:pt idx="19">
                  <c:v>0.16536276223776225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63-43C1-9CE9-5A1FA54E6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60000000000000009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381410657001207E-2"/>
          <c:y val="0.8697931051301514"/>
          <c:w val="0.95392088936002017"/>
          <c:h val="0.1302068948698486"/>
        </c:manualLayout>
      </c:layout>
      <c:overlay val="0"/>
      <c:spPr>
        <a:ln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91033126632842964"/>
          <c:h val="0.4402691148322616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Aruandesse2018!$I$4</c:f>
              <c:strCache>
                <c:ptCount val="1"/>
                <c:pt idx="0">
                  <c:v>2018 põhidiagnoosiga I10 eriarstivisiidid kardioloogia/sisehaiguste erialal,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D7D2-4A9E-BB42-A8B3A13CC694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D7D2-4A9E-BB42-A8B3A13CC694}"/>
              </c:ext>
            </c:extLst>
          </c:dPt>
          <c:dPt>
            <c:idx val="1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D7D2-4A9E-BB42-A8B3A13CC694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D7D2-4A9E-BB42-A8B3A13CC694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Aruandesse2018!$Q$8:$Q$32</c:f>
                <c:numCache>
                  <c:formatCode>General</c:formatCode>
                  <c:ptCount val="25"/>
                  <c:pt idx="0">
                    <c:v>8.0330628382385416E-3</c:v>
                  </c:pt>
                  <c:pt idx="1">
                    <c:v>8.034028626046949E-3</c:v>
                  </c:pt>
                  <c:pt idx="2">
                    <c:v>5.6776245000445258E-3</c:v>
                  </c:pt>
                  <c:pt idx="3">
                    <c:v>1.0496120813386134E-2</c:v>
                  </c:pt>
                  <c:pt idx="4">
                    <c:v>9.0296606078209829E-3</c:v>
                  </c:pt>
                  <c:pt idx="5">
                    <c:v>8.3686893104908677E-3</c:v>
                  </c:pt>
                  <c:pt idx="6">
                    <c:v>7.0178194780986247E-3</c:v>
                  </c:pt>
                  <c:pt idx="7">
                    <c:v>4.8978811538446521E-3</c:v>
                  </c:pt>
                  <c:pt idx="8">
                    <c:v>7.2638283188403874E-2</c:v>
                  </c:pt>
                  <c:pt idx="9">
                    <c:v>1.0458163122359896E-2</c:v>
                  </c:pt>
                  <c:pt idx="10">
                    <c:v>5.7393756098392396E-2</c:v>
                  </c:pt>
                  <c:pt idx="11">
                    <c:v>5.2581997899074875E-2</c:v>
                  </c:pt>
                  <c:pt idx="12">
                    <c:v>3.3530904942365408E-2</c:v>
                  </c:pt>
                  <c:pt idx="13">
                    <c:v>4.6411900432668018E-2</c:v>
                  </c:pt>
                  <c:pt idx="14">
                    <c:v>1.2488194206168875E-2</c:v>
                  </c:pt>
                  <c:pt idx="15">
                    <c:v>3.6190374851947052E-2</c:v>
                  </c:pt>
                  <c:pt idx="16">
                    <c:v>3.4409862788379264E-2</c:v>
                  </c:pt>
                  <c:pt idx="17">
                    <c:v>3.5367243886030575E-2</c:v>
                  </c:pt>
                  <c:pt idx="18">
                    <c:v>3.3502426523555673E-2</c:v>
                  </c:pt>
                  <c:pt idx="19">
                    <c:v>1.2596165244916968E-2</c:v>
                  </c:pt>
                  <c:pt idx="20">
                    <c:v>8.0546406126900671E-3</c:v>
                  </c:pt>
                  <c:pt idx="21">
                    <c:v>1.1029787062077745E-2</c:v>
                  </c:pt>
                  <c:pt idx="22">
                    <c:v>3.4204431840277882E-3</c:v>
                  </c:pt>
                </c:numCache>
              </c:numRef>
            </c:plus>
            <c:minus>
              <c:numRef>
                <c:f>Aruandesse2018!$P$8:$P$32</c:f>
                <c:numCache>
                  <c:formatCode>General</c:formatCode>
                  <c:ptCount val="25"/>
                  <c:pt idx="0">
                    <c:v>7.6979187418224904E-3</c:v>
                  </c:pt>
                  <c:pt idx="1">
                    <c:v>7.5820734871984291E-3</c:v>
                  </c:pt>
                  <c:pt idx="2">
                    <c:v>5.4847054474251034E-3</c:v>
                  </c:pt>
                  <c:pt idx="3">
                    <c:v>1.0250365668846018E-2</c:v>
                  </c:pt>
                  <c:pt idx="4">
                    <c:v>8.6963394965898499E-3</c:v>
                  </c:pt>
                  <c:pt idx="5">
                    <c:v>7.7767818886730899E-3</c:v>
                  </c:pt>
                  <c:pt idx="6">
                    <c:v>6.0048515450675591E-3</c:v>
                  </c:pt>
                  <c:pt idx="7">
                    <c:v>4.7880534354817483E-3</c:v>
                  </c:pt>
                  <c:pt idx="8">
                    <c:v>6.9458199932142362E-2</c:v>
                  </c:pt>
                  <c:pt idx="9">
                    <c:v>5.915059122916331E-3</c:v>
                  </c:pt>
                  <c:pt idx="10">
                    <c:v>4.207045195614835E-2</c:v>
                  </c:pt>
                  <c:pt idx="11">
                    <c:v>2.3938302765139238E-2</c:v>
                  </c:pt>
                  <c:pt idx="12">
                    <c:v>2.8145401730703318E-2</c:v>
                  </c:pt>
                  <c:pt idx="13">
                    <c:v>4.2012782895455819E-2</c:v>
                  </c:pt>
                  <c:pt idx="14">
                    <c:v>1.0188624970837383E-2</c:v>
                  </c:pt>
                  <c:pt idx="15">
                    <c:v>2.5369782043948887E-2</c:v>
                  </c:pt>
                  <c:pt idx="16">
                    <c:v>3.3358154204180868E-2</c:v>
                  </c:pt>
                  <c:pt idx="17">
                    <c:v>3.4120931684599398E-2</c:v>
                  </c:pt>
                  <c:pt idx="18">
                    <c:v>2.8301099390406842E-2</c:v>
                  </c:pt>
                  <c:pt idx="19">
                    <c:v>1.0866258099891647E-2</c:v>
                  </c:pt>
                  <c:pt idx="20">
                    <c:v>7.717986852105535E-3</c:v>
                  </c:pt>
                  <c:pt idx="21">
                    <c:v>1.0992663511358747E-2</c:v>
                  </c:pt>
                  <c:pt idx="22">
                    <c:v>3.3774297498904149E-3</c:v>
                  </c:pt>
                </c:numCache>
              </c:numRef>
            </c:minus>
          </c:errBars>
          <c:cat>
            <c:multiLvlStrRef>
              <c:f>Aruandesse2018!$A$8:$B$29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Haigla*</c:v>
                  </c:pt>
                  <c:pt idx="9">
                    <c:v>Jõgeva Haigla*</c:v>
                  </c:pt>
                  <c:pt idx="10">
                    <c:v>Järvamaa Haigla*</c:v>
                  </c:pt>
                  <c:pt idx="11">
                    <c:v>Kuressaare Haigla*</c:v>
                  </c:pt>
                  <c:pt idx="12">
                    <c:v>Lõuna-Eesti Haigla*</c:v>
                  </c:pt>
                  <c:pt idx="13">
                    <c:v>Läänemaa Haigla*</c:v>
                  </c:pt>
                  <c:pt idx="14">
                    <c:v>Narva Haigla</c:v>
                  </c:pt>
                  <c:pt idx="15">
                    <c:v>Põlva Haigla*</c:v>
                  </c:pt>
                  <c:pt idx="16">
                    <c:v>Rakvere Haigla*</c:v>
                  </c:pt>
                  <c:pt idx="17">
                    <c:v>Raplamaa Haigla*</c:v>
                  </c:pt>
                  <c:pt idx="18">
                    <c:v>Valga Haigla*</c:v>
                  </c:pt>
                  <c:pt idx="19">
                    <c:v>Viljandi Haigla</c:v>
                  </c:pt>
                  <c:pt idx="20">
                    <c:v>üldH</c:v>
                  </c:pt>
                  <c:pt idx="21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  <c:pt idx="21">
                    <c:v>HVA välised</c:v>
                  </c:pt>
                </c:lvl>
              </c:multiLvlStrCache>
            </c:multiLvlStrRef>
          </c:cat>
          <c:val>
            <c:numRef>
              <c:f>Aruandesse2018!$K$8:$K$29</c:f>
              <c:numCache>
                <c:formatCode>0%</c:formatCode>
                <c:ptCount val="22"/>
                <c:pt idx="0">
                  <c:v>0.15155310621242485</c:v>
                </c:pt>
                <c:pt idx="1">
                  <c:v>0.11693300553165335</c:v>
                </c:pt>
                <c:pt idx="2">
                  <c:v>0.13600607231576042</c:v>
                </c:pt>
                <c:pt idx="3">
                  <c:v>0.27321478972622071</c:v>
                </c:pt>
                <c:pt idx="4">
                  <c:v>0.18286339994525047</c:v>
                </c:pt>
                <c:pt idx="5">
                  <c:v>9.8005370157268887E-2</c:v>
                </c:pt>
                <c:pt idx="6">
                  <c:v>3.9873780837636257E-2</c:v>
                </c:pt>
                <c:pt idx="7">
                  <c:v>0.16984236965182747</c:v>
                </c:pt>
                <c:pt idx="8">
                  <c:v>0.42307692307692307</c:v>
                </c:pt>
                <c:pt idx="9">
                  <c:v>1.3431013431013432E-2</c:v>
                </c:pt>
                <c:pt idx="10">
                  <c:v>0.13333333333333333</c:v>
                </c:pt>
                <c:pt idx="11">
                  <c:v>4.2016806722689079E-2</c:v>
                </c:pt>
                <c:pt idx="12">
                  <c:v>0.1454183266932271</c:v>
                </c:pt>
                <c:pt idx="13">
                  <c:v>0.27506426735218509</c:v>
                </c:pt>
                <c:pt idx="14">
                  <c:v>5.2278820375335121E-2</c:v>
                </c:pt>
                <c:pt idx="15">
                  <c:v>7.77027027027027E-2</c:v>
                </c:pt>
                <c:pt idx="16">
                  <c:v>0.39092055485498106</c:v>
                </c:pt>
                <c:pt idx="17">
                  <c:v>0.37852348993288593</c:v>
                </c:pt>
                <c:pt idx="18">
                  <c:v>0.15009746588693956</c:v>
                </c:pt>
                <c:pt idx="19">
                  <c:v>7.2900158478605384E-2</c:v>
                </c:pt>
                <c:pt idx="20">
                  <c:v>0.15164862824062422</c:v>
                </c:pt>
                <c:pt idx="21">
                  <c:v>0.46194892643882607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7E-428B-BD8D-08305D812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2018 raviasutuste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Aruandesse2018!$A$8:$B$29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Haigla*</c:v>
                  </c:pt>
                  <c:pt idx="9">
                    <c:v>Jõgeva Haigla*</c:v>
                  </c:pt>
                  <c:pt idx="10">
                    <c:v>Järvamaa Haigla*</c:v>
                  </c:pt>
                  <c:pt idx="11">
                    <c:v>Kuressaare Haigla*</c:v>
                  </c:pt>
                  <c:pt idx="12">
                    <c:v>Lõuna-Eesti Haigla*</c:v>
                  </c:pt>
                  <c:pt idx="13">
                    <c:v>Läänemaa Haigla*</c:v>
                  </c:pt>
                  <c:pt idx="14">
                    <c:v>Narva Haigla</c:v>
                  </c:pt>
                  <c:pt idx="15">
                    <c:v>Põlva Haigla*</c:v>
                  </c:pt>
                  <c:pt idx="16">
                    <c:v>Rakvere Haigla*</c:v>
                  </c:pt>
                  <c:pt idx="17">
                    <c:v>Raplamaa Haigla*</c:v>
                  </c:pt>
                  <c:pt idx="18">
                    <c:v>Valga Haigla*</c:v>
                  </c:pt>
                  <c:pt idx="19">
                    <c:v>Viljandi Haigla</c:v>
                  </c:pt>
                  <c:pt idx="20">
                    <c:v>üldH</c:v>
                  </c:pt>
                  <c:pt idx="21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  <c:pt idx="21">
                    <c:v>HVA välised</c:v>
                  </c:pt>
                </c:lvl>
              </c:multiLvlStrCache>
            </c:multiLvlStrRef>
          </c:cat>
          <c:val>
            <c:numRef>
              <c:f>Aruandesse2018!$M$8:$M$29</c:f>
              <c:numCache>
                <c:formatCode>0%</c:formatCode>
                <c:ptCount val="22"/>
                <c:pt idx="0">
                  <c:v>0.20100747177019157</c:v>
                </c:pt>
                <c:pt idx="1">
                  <c:v>0.20100747177019157</c:v>
                </c:pt>
                <c:pt idx="2">
                  <c:v>0.20100747177019157</c:v>
                </c:pt>
                <c:pt idx="3">
                  <c:v>0.20100747177019157</c:v>
                </c:pt>
                <c:pt idx="4">
                  <c:v>0.20100747177019157</c:v>
                </c:pt>
                <c:pt idx="5">
                  <c:v>0.20100747177019157</c:v>
                </c:pt>
                <c:pt idx="6">
                  <c:v>0.20100747177019157</c:v>
                </c:pt>
                <c:pt idx="7">
                  <c:v>0.20100747177019157</c:v>
                </c:pt>
                <c:pt idx="8">
                  <c:v>0.20100747177019157</c:v>
                </c:pt>
                <c:pt idx="9">
                  <c:v>0.20100747177019157</c:v>
                </c:pt>
                <c:pt idx="10">
                  <c:v>0.20100747177019157</c:v>
                </c:pt>
                <c:pt idx="11">
                  <c:v>0.20100747177019157</c:v>
                </c:pt>
                <c:pt idx="12">
                  <c:v>0.20100747177019157</c:v>
                </c:pt>
                <c:pt idx="13">
                  <c:v>0.20100747177019157</c:v>
                </c:pt>
                <c:pt idx="14">
                  <c:v>0.20100747177019157</c:v>
                </c:pt>
                <c:pt idx="15">
                  <c:v>0.20100747177019157</c:v>
                </c:pt>
                <c:pt idx="16">
                  <c:v>0.20100747177019157</c:v>
                </c:pt>
                <c:pt idx="17">
                  <c:v>0.20100747177019157</c:v>
                </c:pt>
                <c:pt idx="18">
                  <c:v>0.20100747177019157</c:v>
                </c:pt>
                <c:pt idx="19">
                  <c:v>0.20100747177019157</c:v>
                </c:pt>
                <c:pt idx="20">
                  <c:v>0.20100747177019157</c:v>
                </c:pt>
                <c:pt idx="21">
                  <c:v>0.20100747177019157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27E-428B-BD8D-08305D812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25"/>
        <c:noMultiLvlLbl val="0"/>
      </c:catAx>
      <c:valAx>
        <c:axId val="216677472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3137422487316107E-2"/>
          <c:y val="0.91079439305894627"/>
          <c:w val="0.9689560109836155"/>
          <c:h val="6.906165113640271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26913936921216E-2"/>
          <c:y val="4.6047390929280688E-2"/>
          <c:w val="0.90971081175094082"/>
          <c:h val="0.462840857910512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Aruandesse2018!$I$44</c:f>
              <c:strCache>
                <c:ptCount val="1"/>
                <c:pt idx="0">
                  <c:v>2018 põhidiagnoosiga E11.9, E13.9, E14.9 eriarstivisiidid endokrinoloogia/sisehaiguste erialal,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Aruandesse2018!$Q$48:$Q$71</c15:sqref>
                    </c15:fullRef>
                  </c:ext>
                </c:extLst>
                <c:f>(Aruandesse2018!$Q$48,Aruandesse2018!$Q$50:$Q$56,Aruandesse2018!$Q$58:$Q$69,Aruandesse2018!$Q$71)</c:f>
                <c:numCache>
                  <c:formatCode>General</c:formatCode>
                  <c:ptCount val="21"/>
                  <c:pt idx="0">
                    <c:v>1.1589724760446701E-2</c:v>
                  </c:pt>
                  <c:pt idx="1">
                    <c:v>7.4679912586853164E-3</c:v>
                  </c:pt>
                  <c:pt idx="2">
                    <c:v>4.851796995555907E-3</c:v>
                  </c:pt>
                  <c:pt idx="3">
                    <c:v>5.4984161924215014E-3</c:v>
                  </c:pt>
                  <c:pt idx="4">
                    <c:v>1.271721093117098E-2</c:v>
                  </c:pt>
                  <c:pt idx="5">
                    <c:v>9.7449333813290628E-3</c:v>
                  </c:pt>
                  <c:pt idx="6">
                    <c:v>1.4204587696009269E-2</c:v>
                  </c:pt>
                  <c:pt idx="7">
                    <c:v>4.5709266409635074E-3</c:v>
                  </c:pt>
                  <c:pt idx="8">
                    <c:v>3.1385018756265287E-2</c:v>
                  </c:pt>
                  <c:pt idx="9">
                    <c:v>7.5630656103160887E-2</c:v>
                  </c:pt>
                  <c:pt idx="10">
                    <c:v>2.6047128152318799E-2</c:v>
                  </c:pt>
                  <c:pt idx="11">
                    <c:v>4.5411906775304378E-2</c:v>
                  </c:pt>
                  <c:pt idx="12">
                    <c:v>5.7825531631490096E-2</c:v>
                  </c:pt>
                  <c:pt idx="13">
                    <c:v>2.1186417494429732E-2</c:v>
                  </c:pt>
                  <c:pt idx="14">
                    <c:v>4.0304787481627496E-2</c:v>
                  </c:pt>
                  <c:pt idx="15">
                    <c:v>0.11503844904265804</c:v>
                  </c:pt>
                  <c:pt idx="16">
                    <c:v>4.084777487797292E-2</c:v>
                  </c:pt>
                  <c:pt idx="17">
                    <c:v>0.13332018543101581</c:v>
                  </c:pt>
                  <c:pt idx="18">
                    <c:v>2.9136851106347117E-2</c:v>
                  </c:pt>
                  <c:pt idx="19">
                    <c:v>1.203646983944795E-2</c:v>
                  </c:pt>
                  <c:pt idx="20">
                    <c:v>3.4319246308369966E-3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Aruandesse2018!$P$48:$P$71</c15:sqref>
                    </c15:fullRef>
                  </c:ext>
                </c:extLst>
                <c:f>(Aruandesse2018!$P$48,Aruandesse2018!$P$50:$P$56,Aruandesse2018!$P$58:$P$69,Aruandesse2018!$P$71)</c:f>
                <c:numCache>
                  <c:formatCode>General</c:formatCode>
                  <c:ptCount val="21"/>
                  <c:pt idx="0">
                    <c:v>1.088230605176721E-2</c:v>
                  </c:pt>
                  <c:pt idx="1">
                    <c:v>6.8284902235488248E-3</c:v>
                  </c:pt>
                  <c:pt idx="2">
                    <c:v>4.586206136364554E-3</c:v>
                  </c:pt>
                  <c:pt idx="3">
                    <c:v>5.1782994312347813E-3</c:v>
                  </c:pt>
                  <c:pt idx="4">
                    <c:v>1.2248818687147611E-2</c:v>
                  </c:pt>
                  <c:pt idx="5">
                    <c:v>8.7944179179834242E-3</c:v>
                  </c:pt>
                  <c:pt idx="6">
                    <c:v>1.2089099737850661E-2</c:v>
                  </c:pt>
                  <c:pt idx="7">
                    <c:v>4.418141947003143E-3</c:v>
                  </c:pt>
                  <c:pt idx="8">
                    <c:v>2.2208992134618764E-2</c:v>
                  </c:pt>
                  <c:pt idx="9">
                    <c:v>5.6376504392472479E-2</c:v>
                  </c:pt>
                  <c:pt idx="10">
                    <c:v>2.6217904720155727E-2</c:v>
                  </c:pt>
                  <c:pt idx="11">
                    <c:v>4.2982835212515558E-2</c:v>
                  </c:pt>
                  <c:pt idx="12">
                    <c:v>4.2784148061935159E-2</c:v>
                  </c:pt>
                  <c:pt idx="13">
                    <c:v>2.1344063194569496E-2</c:v>
                  </c:pt>
                  <c:pt idx="14">
                    <c:v>3.2675499829067339E-2</c:v>
                  </c:pt>
                  <c:pt idx="15">
                    <c:v>3.6179300499795286E-2</c:v>
                  </c:pt>
                  <c:pt idx="16">
                    <c:v>2.7675702119549506E-2</c:v>
                  </c:pt>
                  <c:pt idx="17">
                    <c:v>8.3055006819934163E-2</c:v>
                  </c:pt>
                  <c:pt idx="18">
                    <c:v>2.8042734031132277E-2</c:v>
                  </c:pt>
                  <c:pt idx="19">
                    <c:v>1.1909268462151512E-2</c:v>
                  </c:pt>
                  <c:pt idx="20">
                    <c:v>3.3757453459868358E-3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Aruandesse2018!$A$48:$B$69</c15:sqref>
                  </c15:fullRef>
                </c:ext>
              </c:extLst>
              <c:f>(Aruandesse2018!$A$48:$B$48,Aruandesse2018!$A$50:$B$56,Aruandesse2018!$A$58:$B$69)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Haigla*</c:v>
                  </c:pt>
                  <c:pt idx="9">
                    <c:v>Järvamaa Haigla*</c:v>
                  </c:pt>
                  <c:pt idx="10">
                    <c:v>Kuressaare Haigla</c:v>
                  </c:pt>
                  <c:pt idx="11">
                    <c:v>Lõuna-Eesti Haigla*</c:v>
                  </c:pt>
                  <c:pt idx="12">
                    <c:v>Läänemaa Haigla*</c:v>
                  </c:pt>
                  <c:pt idx="13">
                    <c:v>Narva Haigla</c:v>
                  </c:pt>
                  <c:pt idx="14">
                    <c:v>Põlva Haigla*</c:v>
                  </c:pt>
                  <c:pt idx="15">
                    <c:v>Rakvere Haigla*</c:v>
                  </c:pt>
                  <c:pt idx="16">
                    <c:v>Raplamaa Haigla*</c:v>
                  </c:pt>
                  <c:pt idx="17">
                    <c:v>Valga Haigla*</c:v>
                  </c:pt>
                  <c:pt idx="18">
                    <c:v>Viljandi Haigla*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Aruandesse2018!$K$48:$K$70</c15:sqref>
                  </c15:fullRef>
                </c:ext>
              </c:extLst>
              <c:f>(Aruandesse2018!$K$48,Aruandesse2018!$K$50:$K$56,Aruandesse2018!$K$58:$K$69)</c:f>
              <c:numCache>
                <c:formatCode>0%</c:formatCode>
                <c:ptCount val="20"/>
                <c:pt idx="0">
                  <c:v>0.14745098039215687</c:v>
                </c:pt>
                <c:pt idx="1">
                  <c:v>7.3423159539152516E-2</c:v>
                </c:pt>
                <c:pt idx="2">
                  <c:v>7.6809936264095435E-2</c:v>
                </c:pt>
                <c:pt idx="3">
                  <c:v>8.109452736318408E-2</c:v>
                </c:pt>
                <c:pt idx="4">
                  <c:v>0.2320655887041676</c:v>
                </c:pt>
                <c:pt idx="5">
                  <c:v>8.2098399525785418E-2</c:v>
                </c:pt>
                <c:pt idx="6">
                  <c:v>7.4626865671641784E-2</c:v>
                </c:pt>
                <c:pt idx="7">
                  <c:v>0.11500309981401116</c:v>
                </c:pt>
                <c:pt idx="8">
                  <c:v>7.02247191011236E-2</c:v>
                </c:pt>
                <c:pt idx="9">
                  <c:v>0.17460317460317459</c:v>
                </c:pt>
                <c:pt idx="10">
                  <c:v>0.53113815318539725</c:v>
                </c:pt>
                <c:pt idx="11">
                  <c:v>0.35714285714285715</c:v>
                </c:pt>
                <c:pt idx="12">
                  <c:v>0.13812154696132597</c:v>
                </c:pt>
                <c:pt idx="13">
                  <c:v>0.54325095057034223</c:v>
                </c:pt>
                <c:pt idx="14">
                  <c:v>0.14366197183098592</c:v>
                </c:pt>
                <c:pt idx="15">
                  <c:v>0.05</c:v>
                </c:pt>
                <c:pt idx="16">
                  <c:v>7.8512396694214878E-2</c:v>
                </c:pt>
                <c:pt idx="17">
                  <c:v>0.17391304347826086</c:v>
                </c:pt>
                <c:pt idx="18">
                  <c:v>0.34807149576669805</c:v>
                </c:pt>
                <c:pt idx="19">
                  <c:v>0.39405785770132917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48-4B35-85C1-4985359B9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2018 raviasutuste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Aruandesse2018!$A$48:$B$69</c15:sqref>
                  </c15:fullRef>
                </c:ext>
              </c:extLst>
              <c:f>(Aruandesse2018!$A$48:$B$48,Aruandesse2018!$A$50:$B$56,Aruandesse2018!$A$58:$B$69)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Haigla*</c:v>
                  </c:pt>
                  <c:pt idx="9">
                    <c:v>Järvamaa Haigla*</c:v>
                  </c:pt>
                  <c:pt idx="10">
                    <c:v>Kuressaare Haigla</c:v>
                  </c:pt>
                  <c:pt idx="11">
                    <c:v>Lõuna-Eesti Haigla*</c:v>
                  </c:pt>
                  <c:pt idx="12">
                    <c:v>Läänemaa Haigla*</c:v>
                  </c:pt>
                  <c:pt idx="13">
                    <c:v>Narva Haigla</c:v>
                  </c:pt>
                  <c:pt idx="14">
                    <c:v>Põlva Haigla*</c:v>
                  </c:pt>
                  <c:pt idx="15">
                    <c:v>Rakvere Haigla*</c:v>
                  </c:pt>
                  <c:pt idx="16">
                    <c:v>Raplamaa Haigla*</c:v>
                  </c:pt>
                  <c:pt idx="17">
                    <c:v>Valga Haigla*</c:v>
                  </c:pt>
                  <c:pt idx="18">
                    <c:v>Viljandi Haigla*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Aruandesse2018!$M$48:$M$70</c15:sqref>
                  </c15:fullRef>
                </c:ext>
              </c:extLst>
              <c:f>(Aruandesse2018!$M$48,Aruandesse2018!$M$50:$M$56,Aruandesse2018!$M$58:$M$69)</c:f>
              <c:numCache>
                <c:formatCode>0%</c:formatCode>
                <c:ptCount val="20"/>
                <c:pt idx="0">
                  <c:v>0.16536276223776225</c:v>
                </c:pt>
                <c:pt idx="1">
                  <c:v>0.16536276223776225</c:v>
                </c:pt>
                <c:pt idx="2">
                  <c:v>0.16536276223776225</c:v>
                </c:pt>
                <c:pt idx="3">
                  <c:v>0.16536276223776225</c:v>
                </c:pt>
                <c:pt idx="4">
                  <c:v>0.16536276223776225</c:v>
                </c:pt>
                <c:pt idx="5">
                  <c:v>0.16536276223776225</c:v>
                </c:pt>
                <c:pt idx="6">
                  <c:v>0.16536276223776225</c:v>
                </c:pt>
                <c:pt idx="7">
                  <c:v>0.16536276223776225</c:v>
                </c:pt>
                <c:pt idx="8">
                  <c:v>0.16536276223776225</c:v>
                </c:pt>
                <c:pt idx="9">
                  <c:v>0.16536276223776225</c:v>
                </c:pt>
                <c:pt idx="10">
                  <c:v>0.16536276223776225</c:v>
                </c:pt>
                <c:pt idx="11">
                  <c:v>0.16536276223776225</c:v>
                </c:pt>
                <c:pt idx="12">
                  <c:v>0.16536276223776225</c:v>
                </c:pt>
                <c:pt idx="13">
                  <c:v>0.16536276223776225</c:v>
                </c:pt>
                <c:pt idx="14">
                  <c:v>0.16536276223776225</c:v>
                </c:pt>
                <c:pt idx="15">
                  <c:v>0.16536276223776225</c:v>
                </c:pt>
                <c:pt idx="16">
                  <c:v>0.16536276223776225</c:v>
                </c:pt>
                <c:pt idx="17">
                  <c:v>0.16536276223776225</c:v>
                </c:pt>
                <c:pt idx="18">
                  <c:v>0.16536276223776225</c:v>
                </c:pt>
                <c:pt idx="19">
                  <c:v>0.16536276223776225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48-4B35-85C1-4985359B9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60000000000000009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381410657001207E-2"/>
          <c:y val="0.89818387842523351"/>
          <c:w val="0.91609276113213123"/>
          <c:h val="8.074725291964493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91033126632842964"/>
          <c:h val="0.4402691148322616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Aruandesse2017!$I$4</c:f>
              <c:strCache>
                <c:ptCount val="1"/>
                <c:pt idx="0">
                  <c:v>2017 põhidiagnoosiga I10 eriarstivisiidid kardioloogia erialal,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11F1-444A-A3B6-76B76B5A6E57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2E36-46B6-9246-E00D30487825}"/>
              </c:ext>
            </c:extLst>
          </c:dPt>
          <c:dPt>
            <c:idx val="1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4-4C07-40E5-8746-471191386310}"/>
              </c:ext>
            </c:extLst>
          </c:dPt>
          <c:dPt>
            <c:idx val="1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4C07-40E5-8746-471191386310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Aruandesse2017!$Q$8:$Q$39</c:f>
                <c:numCache>
                  <c:formatCode>General</c:formatCode>
                  <c:ptCount val="32"/>
                  <c:pt idx="0">
                    <c:v>7.4592224402044993E-3</c:v>
                  </c:pt>
                  <c:pt idx="1">
                    <c:v>7.0131471150937791E-3</c:v>
                  </c:pt>
                  <c:pt idx="2">
                    <c:v>5.1232110879608495E-3</c:v>
                  </c:pt>
                  <c:pt idx="3">
                    <c:v>9.070450913274769E-3</c:v>
                  </c:pt>
                  <c:pt idx="4">
                    <c:v>6.6586638807659693E-3</c:v>
                  </c:pt>
                  <c:pt idx="5">
                    <c:v>7.6746921417773645E-3</c:v>
                  </c:pt>
                  <c:pt idx="6">
                    <c:v>5.0696325404678451E-3</c:v>
                  </c:pt>
                  <c:pt idx="7">
                    <c:v>4.0885000568204322E-3</c:v>
                  </c:pt>
                  <c:pt idx="8">
                    <c:v>5.9832515354177225E-3</c:v>
                  </c:pt>
                  <c:pt idx="9">
                    <c:v>9.6534478480474611E-3</c:v>
                  </c:pt>
                  <c:pt idx="10">
                    <c:v>5.5945587994544223E-3</c:v>
                  </c:pt>
                  <c:pt idx="11">
                    <c:v>9.6819797260486173E-3</c:v>
                  </c:pt>
                  <c:pt idx="12">
                    <c:v>3.0593273034212887E-3</c:v>
                  </c:pt>
                  <c:pt idx="20">
                    <c:v>7.0123776519654291E-2</c:v>
                  </c:pt>
                  <c:pt idx="21">
                    <c:v>1.1250311353460399E-2</c:v>
                  </c:pt>
                  <c:pt idx="22">
                    <c:v>4.3019600277555359E-2</c:v>
                  </c:pt>
                  <c:pt idx="23">
                    <c:v>5.9884315514895647E-2</c:v>
                  </c:pt>
                  <c:pt idx="24">
                    <c:v>2.4778914964390789E-2</c:v>
                  </c:pt>
                  <c:pt idx="25">
                    <c:v>3.9371809730801621E-2</c:v>
                  </c:pt>
                  <c:pt idx="26">
                    <c:v>2.7191464108457353E-2</c:v>
                  </c:pt>
                  <c:pt idx="27">
                    <c:v>2.7371082652174139E-2</c:v>
                  </c:pt>
                  <c:pt idx="28">
                    <c:v>3.286961139371708E-2</c:v>
                  </c:pt>
                  <c:pt idx="29">
                    <c:v>2.5038362745004983E-2</c:v>
                  </c:pt>
                  <c:pt idx="30">
                    <c:v>1.010404505132681E-2</c:v>
                  </c:pt>
                  <c:pt idx="31">
                    <c:v>1.010404505132681E-2</c:v>
                  </c:pt>
                </c:numCache>
              </c:numRef>
            </c:plus>
            <c:minus>
              <c:numRef>
                <c:f>Aruandesse2017!$P$8:$P$39</c:f>
                <c:numCache>
                  <c:formatCode>General</c:formatCode>
                  <c:ptCount val="32"/>
                  <c:pt idx="0">
                    <c:v>7.0674146542642202E-3</c:v>
                  </c:pt>
                  <c:pt idx="1">
                    <c:v>6.5131967853920697E-3</c:v>
                  </c:pt>
                  <c:pt idx="2">
                    <c:v>4.9031025035280035E-3</c:v>
                  </c:pt>
                  <c:pt idx="3">
                    <c:v>8.8278596576869539E-3</c:v>
                  </c:pt>
                  <c:pt idx="4">
                    <c:v>6.3748053122339027E-3</c:v>
                  </c:pt>
                  <c:pt idx="5">
                    <c:v>7.1357453880085131E-3</c:v>
                  </c:pt>
                  <c:pt idx="6">
                    <c:v>4.0343584011308664E-3</c:v>
                  </c:pt>
                  <c:pt idx="7">
                    <c:v>3.989031902048662E-3</c:v>
                  </c:pt>
                  <c:pt idx="8">
                    <c:v>4.1151477333399925E-3</c:v>
                  </c:pt>
                  <c:pt idx="9">
                    <c:v>7.9906802959522211E-3</c:v>
                  </c:pt>
                  <c:pt idx="10">
                    <c:v>4.71303717829347E-3</c:v>
                  </c:pt>
                  <c:pt idx="11">
                    <c:v>9.566621769031447E-3</c:v>
                  </c:pt>
                  <c:pt idx="12">
                    <c:v>3.0120180278927489E-3</c:v>
                  </c:pt>
                  <c:pt idx="20">
                    <c:v>6.6656240806856504E-2</c:v>
                  </c:pt>
                  <c:pt idx="21">
                    <c:v>7.12567467015769E-3</c:v>
                  </c:pt>
                  <c:pt idx="22">
                    <c:v>3.4959274148494993E-2</c:v>
                  </c:pt>
                  <c:pt idx="23">
                    <c:v>5.2802289988430645E-2</c:v>
                  </c:pt>
                  <c:pt idx="24">
                    <c:v>2.0330538058806358E-2</c:v>
                  </c:pt>
                  <c:pt idx="25">
                    <c:v>3.6284783216118527E-2</c:v>
                  </c:pt>
                  <c:pt idx="26">
                    <c:v>2.2012445953503448E-2</c:v>
                  </c:pt>
                  <c:pt idx="27">
                    <c:v>2.630037647711303E-2</c:v>
                  </c:pt>
                  <c:pt idx="28">
                    <c:v>3.13340407121937E-2</c:v>
                  </c:pt>
                  <c:pt idx="29">
                    <c:v>2.1720308844636466E-2</c:v>
                  </c:pt>
                  <c:pt idx="30">
                    <c:v>9.7426593478061596E-3</c:v>
                  </c:pt>
                  <c:pt idx="31">
                    <c:v>9.7426593478061596E-3</c:v>
                  </c:pt>
                </c:numCache>
              </c:numRef>
            </c:minus>
          </c:errBars>
          <c:cat>
            <c:multiLvlStrRef>
              <c:f>Aruandesse2017!$A$8:$B$19</c:f>
              <c:multiLvlStrCache>
                <c:ptCount val="12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Narva Haigla</c:v>
                  </c:pt>
                  <c:pt idx="9">
                    <c:v>Viljandi Haigla</c:v>
                  </c:pt>
                  <c:pt idx="10">
                    <c:v>üldH</c:v>
                  </c:pt>
                  <c:pt idx="11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  <c:pt idx="11">
                    <c:v>HVA välised teenuseosutajad</c:v>
                  </c:pt>
                </c:lvl>
              </c:multiLvlStrCache>
            </c:multiLvlStrRef>
          </c:cat>
          <c:val>
            <c:numRef>
              <c:f>Aruandesse2017!$K$8:$K$19</c:f>
              <c:numCache>
                <c:formatCode>0%</c:formatCode>
                <c:ptCount val="12"/>
                <c:pt idx="0">
                  <c:v>0.11676208227932366</c:v>
                </c:pt>
                <c:pt idx="1">
                  <c:v>8.3086053412462904E-2</c:v>
                </c:pt>
                <c:pt idx="2">
                  <c:v>0.10126491303722869</c:v>
                </c:pt>
                <c:pt idx="3">
                  <c:v>0.23094986497593048</c:v>
                </c:pt>
                <c:pt idx="4">
                  <c:v>0.12765535040698828</c:v>
                </c:pt>
                <c:pt idx="5">
                  <c:v>9.1393231403538916E-2</c:v>
                </c:pt>
                <c:pt idx="6">
                  <c:v>1.9365703059219759E-2</c:v>
                </c:pt>
                <c:pt idx="7">
                  <c:v>0.13776586237712243</c:v>
                </c:pt>
                <c:pt idx="8">
                  <c:v>1.3006503251625813E-2</c:v>
                </c:pt>
                <c:pt idx="9">
                  <c:v>4.4243577545195055E-2</c:v>
                </c:pt>
                <c:pt idx="10">
                  <c:v>2.9017312850524262E-2</c:v>
                </c:pt>
                <c:pt idx="11">
                  <c:v>0.35704528738047703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54-441D-AD54-CA9DF5493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haiglate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Aruandesse2017!$A$8:$B$19</c:f>
              <c:multiLvlStrCache>
                <c:ptCount val="12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Narva Haigla</c:v>
                  </c:pt>
                  <c:pt idx="9">
                    <c:v>Viljandi Haigla</c:v>
                  </c:pt>
                  <c:pt idx="10">
                    <c:v>üldH</c:v>
                  </c:pt>
                  <c:pt idx="11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  <c:pt idx="11">
                    <c:v>HVA välised teenuseosutajad</c:v>
                  </c:pt>
                </c:lvl>
              </c:multiLvlStrCache>
            </c:multiLvlStrRef>
          </c:cat>
          <c:val>
            <c:numRef>
              <c:f>Aruandesse2017!$M$8:$M$19</c:f>
              <c:numCache>
                <c:formatCode>0%</c:formatCode>
                <c:ptCount val="12"/>
                <c:pt idx="0">
                  <c:v>0.15817824778856721</c:v>
                </c:pt>
                <c:pt idx="1">
                  <c:v>0.15817824778856721</c:v>
                </c:pt>
                <c:pt idx="2">
                  <c:v>0.15817824778856721</c:v>
                </c:pt>
                <c:pt idx="3">
                  <c:v>0.15817824778856721</c:v>
                </c:pt>
                <c:pt idx="4">
                  <c:v>0.15817824778856721</c:v>
                </c:pt>
                <c:pt idx="5">
                  <c:v>0.15817824778856721</c:v>
                </c:pt>
                <c:pt idx="6">
                  <c:v>0.15817824778856721</c:v>
                </c:pt>
                <c:pt idx="7">
                  <c:v>0.15817824778856721</c:v>
                </c:pt>
                <c:pt idx="8">
                  <c:v>0.15817824778856721</c:v>
                </c:pt>
                <c:pt idx="9">
                  <c:v>0.15817824778856721</c:v>
                </c:pt>
                <c:pt idx="10">
                  <c:v>0.15817824778856721</c:v>
                </c:pt>
                <c:pt idx="11">
                  <c:v>0.15817824778856721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54-441D-AD54-CA9DF5493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25"/>
        <c:noMultiLvlLbl val="0"/>
      </c:catAx>
      <c:valAx>
        <c:axId val="216677472"/>
        <c:scaling>
          <c:orientation val="minMax"/>
          <c:max val="0.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3137422487316107E-2"/>
          <c:y val="0.91079439305894627"/>
          <c:w val="0.9689560109836155"/>
          <c:h val="6.906165113640271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26913936921216E-2"/>
          <c:y val="4.6047390929280688E-2"/>
          <c:w val="0.89743640504105848"/>
          <c:h val="0.358776456296424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Aruandesse2017!$I$59</c:f>
              <c:strCache>
                <c:ptCount val="1"/>
                <c:pt idx="0">
                  <c:v>2017 põhidiagnoosiga E11.9, E13.9, E14.9 eriarstivisiidid endokrinoloogia erialal,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1B99-47F3-9138-79B24DF5AE2A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1B99-47F3-9138-79B24DF5AE2A}"/>
              </c:ext>
            </c:extLst>
          </c:dPt>
          <c:dPt>
            <c:idx val="1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1B52-495B-B242-9A1698197940}"/>
              </c:ext>
            </c:extLst>
          </c:dPt>
          <c:dPt>
            <c:idx val="1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1B52-495B-B242-9A1698197940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Aruandesse2017!$Q$63:$Q$94</c:f>
                <c:numCache>
                  <c:formatCode>General</c:formatCode>
                  <c:ptCount val="32"/>
                  <c:pt idx="0">
                    <c:v>1.1457277878635874E-2</c:v>
                  </c:pt>
                  <c:pt idx="1">
                    <c:v>8.0583475787497222E-3</c:v>
                  </c:pt>
                  <c:pt idx="2">
                    <c:v>6.6932100630843344E-3</c:v>
                  </c:pt>
                  <c:pt idx="3">
                    <c:v>5.2598217220822113E-3</c:v>
                  </c:pt>
                  <c:pt idx="4">
                    <c:v>1.4659473197009665E-2</c:v>
                  </c:pt>
                  <c:pt idx="5">
                    <c:v>8.5424799518101502E-3</c:v>
                  </c:pt>
                  <c:pt idx="6">
                    <c:v>1.7761860177133923E-2</c:v>
                  </c:pt>
                  <c:pt idx="7">
                    <c:v>4.5339494597458896E-3</c:v>
                  </c:pt>
                  <c:pt idx="8">
                    <c:v>2.3852429907367911E-2</c:v>
                  </c:pt>
                  <c:pt idx="9">
                    <c:v>2.2745373282630488E-2</c:v>
                  </c:pt>
                  <c:pt idx="10">
                    <c:v>1.6504346912464607E-2</c:v>
                  </c:pt>
                  <c:pt idx="11">
                    <c:v>6.6165620155682336E-3</c:v>
                  </c:pt>
                  <c:pt idx="12">
                    <c:v>3.4804751402706113E-3</c:v>
                  </c:pt>
                  <c:pt idx="20">
                    <c:v>2.8298890888600048E-2</c:v>
                  </c:pt>
                  <c:pt idx="21">
                    <c:v>3.1481255976289542E-2</c:v>
                  </c:pt>
                  <c:pt idx="22">
                    <c:v>4.663537028805069E-2</c:v>
                  </c:pt>
                  <c:pt idx="23">
                    <c:v>4.0851148768811241E-2</c:v>
                  </c:pt>
                  <c:pt idx="24">
                    <c:v>5.8216108578300618E-2</c:v>
                  </c:pt>
                  <c:pt idx="25">
                    <c:v>3.6782470578296173E-2</c:v>
                  </c:pt>
                  <c:pt idx="26">
                    <c:v>7.7795244416136E-2</c:v>
                  </c:pt>
                  <c:pt idx="27">
                    <c:v>3.0653478324012322E-2</c:v>
                  </c:pt>
                  <c:pt idx="28">
                    <c:v>0.16539486983917021</c:v>
                  </c:pt>
                  <c:pt idx="29">
                    <c:v>2.809722268779552E-2</c:v>
                  </c:pt>
                  <c:pt idx="30">
                    <c:v>1.4577983427745023E-2</c:v>
                  </c:pt>
                  <c:pt idx="31">
                    <c:v>1.4577983427745023E-2</c:v>
                  </c:pt>
                </c:numCache>
              </c:numRef>
            </c:plus>
            <c:minus>
              <c:numRef>
                <c:f>Aruandesse2017!$P$63:$P$94</c:f>
                <c:numCache>
                  <c:formatCode>General</c:formatCode>
                  <c:ptCount val="32"/>
                  <c:pt idx="0">
                    <c:v>1.0672215941887483E-2</c:v>
                  </c:pt>
                  <c:pt idx="1">
                    <c:v>7.3745957091672226E-3</c:v>
                  </c:pt>
                  <c:pt idx="2">
                    <c:v>6.3259750746850335E-3</c:v>
                  </c:pt>
                  <c:pt idx="3">
                    <c:v>4.9585514361043803E-3</c:v>
                  </c:pt>
                  <c:pt idx="4">
                    <c:v>1.4144654558777586E-2</c:v>
                  </c:pt>
                  <c:pt idx="5">
                    <c:v>7.6319669116787642E-3</c:v>
                  </c:pt>
                  <c:pt idx="6">
                    <c:v>1.5599929275325886E-2</c:v>
                  </c:pt>
                  <c:pt idx="7">
                    <c:v>4.3799646379527463E-3</c:v>
                  </c:pt>
                  <c:pt idx="8">
                    <c:v>2.4022886180424252E-2</c:v>
                  </c:pt>
                  <c:pt idx="9">
                    <c:v>2.3046180991644016E-2</c:v>
                  </c:pt>
                  <c:pt idx="10">
                    <c:v>1.6624891295444977E-2</c:v>
                  </c:pt>
                  <c:pt idx="11">
                    <c:v>6.4252663105513474E-3</c:v>
                  </c:pt>
                  <c:pt idx="12">
                    <c:v>3.4219453573397784E-3</c:v>
                  </c:pt>
                  <c:pt idx="20">
                    <c:v>5.1458650860984854E-3</c:v>
                  </c:pt>
                  <c:pt idx="21">
                    <c:v>1.916531242764934E-2</c:v>
                  </c:pt>
                  <c:pt idx="22">
                    <c:v>2.9593623161691625E-2</c:v>
                  </c:pt>
                  <c:pt idx="23">
                    <c:v>3.9715923704461031E-2</c:v>
                  </c:pt>
                  <c:pt idx="24">
                    <c:v>4.8750084457192089E-2</c:v>
                  </c:pt>
                  <c:pt idx="25">
                    <c:v>2.8979406930985954E-2</c:v>
                  </c:pt>
                  <c:pt idx="26">
                    <c:v>3.3281984610788323E-2</c:v>
                  </c:pt>
                  <c:pt idx="27">
                    <c:v>1.9340940534176579E-2</c:v>
                  </c:pt>
                  <c:pt idx="28">
                    <c:v>0.10536084746748765</c:v>
                  </c:pt>
                  <c:pt idx="29">
                    <c:v>2.6984991291663374E-2</c:v>
                  </c:pt>
                  <c:pt idx="30">
                    <c:v>1.395378625124799E-2</c:v>
                  </c:pt>
                  <c:pt idx="31">
                    <c:v>1.395378625124799E-2</c:v>
                  </c:pt>
                </c:numCache>
              </c:numRef>
            </c:minus>
          </c:errBars>
          <c:cat>
            <c:multiLvlStrRef>
              <c:f>Aruandesse2017!$A$63:$B$74</c:f>
              <c:multiLvlStrCache>
                <c:ptCount val="12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Kuressaare Haigla</c:v>
                  </c:pt>
                  <c:pt idx="9">
                    <c:v>Narva Haigla</c:v>
                  </c:pt>
                  <c:pt idx="10">
                    <c:v>üldH</c:v>
                  </c:pt>
                  <c:pt idx="11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  <c:pt idx="11">
                    <c:v>HVA välised teenuseosutajad</c:v>
                  </c:pt>
                </c:lvl>
              </c:multiLvlStrCache>
            </c:multiLvlStrRef>
          </c:cat>
          <c:val>
            <c:numRef>
              <c:f>Aruandesse2017!$K$63:$K$74</c:f>
              <c:numCache>
                <c:formatCode>0%</c:formatCode>
                <c:ptCount val="12"/>
                <c:pt idx="0">
                  <c:v>0.132054489852655</c:v>
                </c:pt>
                <c:pt idx="1">
                  <c:v>7.9415501905972047E-2</c:v>
                </c:pt>
                <c:pt idx="2">
                  <c:v>0.10217574227671596</c:v>
                </c:pt>
                <c:pt idx="3">
                  <c:v>7.9131326311865036E-2</c:v>
                </c:pt>
                <c:pt idx="4">
                  <c:v>0.26072329688814128</c:v>
                </c:pt>
                <c:pt idx="5">
                  <c:v>6.6502463054187194E-2</c:v>
                </c:pt>
                <c:pt idx="6">
                  <c:v>0.112</c:v>
                </c:pt>
                <c:pt idx="7">
                  <c:v>0.11260025873221216</c:v>
                </c:pt>
                <c:pt idx="8">
                  <c:v>0.5369813589897775</c:v>
                </c:pt>
                <c:pt idx="9">
                  <c:v>0.5703125</c:v>
                </c:pt>
                <c:pt idx="10">
                  <c:v>0.55426917510853835</c:v>
                </c:pt>
                <c:pt idx="11">
                  <c:v>0.17507281925494406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99-47F3-9138-79B24DF5A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haiglate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Aruandesse2017!$A$63:$B$74</c:f>
              <c:multiLvlStrCache>
                <c:ptCount val="12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Kuressaare Haigla</c:v>
                  </c:pt>
                  <c:pt idx="9">
                    <c:v>Narva Haigla</c:v>
                  </c:pt>
                  <c:pt idx="10">
                    <c:v>üldH</c:v>
                  </c:pt>
                  <c:pt idx="11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  <c:pt idx="11">
                    <c:v>HVA välised teenuseosutajad</c:v>
                  </c:pt>
                </c:lvl>
              </c:multiLvlStrCache>
            </c:multiLvlStrRef>
          </c:cat>
          <c:val>
            <c:numRef>
              <c:f>Aruandesse2017!$M$63:$M$74</c:f>
              <c:numCache>
                <c:formatCode>0%</c:formatCode>
                <c:ptCount val="12"/>
                <c:pt idx="0">
                  <c:v>0.16366519424623399</c:v>
                </c:pt>
                <c:pt idx="1">
                  <c:v>0.16366519424623399</c:v>
                </c:pt>
                <c:pt idx="2">
                  <c:v>0.16366519424623399</c:v>
                </c:pt>
                <c:pt idx="3">
                  <c:v>0.16366519424623399</c:v>
                </c:pt>
                <c:pt idx="4">
                  <c:v>0.16366519424623399</c:v>
                </c:pt>
                <c:pt idx="5">
                  <c:v>0.16366519424623399</c:v>
                </c:pt>
                <c:pt idx="6">
                  <c:v>0.16366519424623399</c:v>
                </c:pt>
                <c:pt idx="7">
                  <c:v>0.16366519424623399</c:v>
                </c:pt>
                <c:pt idx="8">
                  <c:v>0.16366519424623399</c:v>
                </c:pt>
                <c:pt idx="9">
                  <c:v>0.16366519424623399</c:v>
                </c:pt>
                <c:pt idx="10">
                  <c:v>0.16366519424623399</c:v>
                </c:pt>
                <c:pt idx="11">
                  <c:v>0.16366519424623399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99-47F3-9138-79B24DF5A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25"/>
        <c:noMultiLvlLbl val="0"/>
      </c:catAx>
      <c:valAx>
        <c:axId val="216677472"/>
        <c:scaling>
          <c:orientation val="minMax"/>
          <c:max val="0.60000000000000009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2.569436578991522E-2"/>
          <c:y val="0.88435606823861301"/>
          <c:w val="0.94905652968175824"/>
          <c:h val="8.8596170758485096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86414009469793318"/>
          <c:h val="0.4959351444187417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Aruandesse2017!$I$24</c:f>
              <c:strCache>
                <c:ptCount val="1"/>
                <c:pt idx="0">
                  <c:v>2017 põhidiagnoosiga I10 eriarstivisiidid sisehaiguste erialal,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6A60-48F9-8D95-B3B08C9989A5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Aruandesse2017!$Q$8:$Q$39</c:f>
                <c:numCache>
                  <c:formatCode>General</c:formatCode>
                  <c:ptCount val="32"/>
                  <c:pt idx="0">
                    <c:v>7.4592224402044993E-3</c:v>
                  </c:pt>
                  <c:pt idx="1">
                    <c:v>7.0131471150937791E-3</c:v>
                  </c:pt>
                  <c:pt idx="2">
                    <c:v>5.1232110879608495E-3</c:v>
                  </c:pt>
                  <c:pt idx="3">
                    <c:v>9.070450913274769E-3</c:v>
                  </c:pt>
                  <c:pt idx="4">
                    <c:v>6.6586638807659693E-3</c:v>
                  </c:pt>
                  <c:pt idx="5">
                    <c:v>7.6746921417773645E-3</c:v>
                  </c:pt>
                  <c:pt idx="6">
                    <c:v>5.0696325404678451E-3</c:v>
                  </c:pt>
                  <c:pt idx="7">
                    <c:v>4.0885000568204322E-3</c:v>
                  </c:pt>
                  <c:pt idx="8">
                    <c:v>5.9832515354177225E-3</c:v>
                  </c:pt>
                  <c:pt idx="9">
                    <c:v>9.6534478480474611E-3</c:v>
                  </c:pt>
                  <c:pt idx="10">
                    <c:v>5.5945587994544223E-3</c:v>
                  </c:pt>
                  <c:pt idx="11">
                    <c:v>9.6819797260486173E-3</c:v>
                  </c:pt>
                  <c:pt idx="12">
                    <c:v>3.0593273034212887E-3</c:v>
                  </c:pt>
                  <c:pt idx="20">
                    <c:v>7.0123776519654291E-2</c:v>
                  </c:pt>
                  <c:pt idx="21">
                    <c:v>1.1250311353460399E-2</c:v>
                  </c:pt>
                  <c:pt idx="22">
                    <c:v>4.3019600277555359E-2</c:v>
                  </c:pt>
                  <c:pt idx="23">
                    <c:v>5.9884315514895647E-2</c:v>
                  </c:pt>
                  <c:pt idx="24">
                    <c:v>2.4778914964390789E-2</c:v>
                  </c:pt>
                  <c:pt idx="25">
                    <c:v>3.9371809730801621E-2</c:v>
                  </c:pt>
                  <c:pt idx="26">
                    <c:v>2.7191464108457353E-2</c:v>
                  </c:pt>
                  <c:pt idx="27">
                    <c:v>2.7371082652174139E-2</c:v>
                  </c:pt>
                  <c:pt idx="28">
                    <c:v>3.286961139371708E-2</c:v>
                  </c:pt>
                  <c:pt idx="29">
                    <c:v>2.5038362745004983E-2</c:v>
                  </c:pt>
                  <c:pt idx="30">
                    <c:v>1.010404505132681E-2</c:v>
                  </c:pt>
                  <c:pt idx="31">
                    <c:v>1.010404505132681E-2</c:v>
                  </c:pt>
                </c:numCache>
              </c:numRef>
            </c:plus>
            <c:minus>
              <c:numRef>
                <c:f>Aruandesse2017!$P$8:$P$39</c:f>
                <c:numCache>
                  <c:formatCode>General</c:formatCode>
                  <c:ptCount val="32"/>
                  <c:pt idx="0">
                    <c:v>7.0674146542642202E-3</c:v>
                  </c:pt>
                  <c:pt idx="1">
                    <c:v>6.5131967853920697E-3</c:v>
                  </c:pt>
                  <c:pt idx="2">
                    <c:v>4.9031025035280035E-3</c:v>
                  </c:pt>
                  <c:pt idx="3">
                    <c:v>8.8278596576869539E-3</c:v>
                  </c:pt>
                  <c:pt idx="4">
                    <c:v>6.3748053122339027E-3</c:v>
                  </c:pt>
                  <c:pt idx="5">
                    <c:v>7.1357453880085131E-3</c:v>
                  </c:pt>
                  <c:pt idx="6">
                    <c:v>4.0343584011308664E-3</c:v>
                  </c:pt>
                  <c:pt idx="7">
                    <c:v>3.989031902048662E-3</c:v>
                  </c:pt>
                  <c:pt idx="8">
                    <c:v>4.1151477333399925E-3</c:v>
                  </c:pt>
                  <c:pt idx="9">
                    <c:v>7.9906802959522211E-3</c:v>
                  </c:pt>
                  <c:pt idx="10">
                    <c:v>4.71303717829347E-3</c:v>
                  </c:pt>
                  <c:pt idx="11">
                    <c:v>9.566621769031447E-3</c:v>
                  </c:pt>
                  <c:pt idx="12">
                    <c:v>3.0120180278927489E-3</c:v>
                  </c:pt>
                  <c:pt idx="20">
                    <c:v>6.6656240806856504E-2</c:v>
                  </c:pt>
                  <c:pt idx="21">
                    <c:v>7.12567467015769E-3</c:v>
                  </c:pt>
                  <c:pt idx="22">
                    <c:v>3.4959274148494993E-2</c:v>
                  </c:pt>
                  <c:pt idx="23">
                    <c:v>5.2802289988430645E-2</c:v>
                  </c:pt>
                  <c:pt idx="24">
                    <c:v>2.0330538058806358E-2</c:v>
                  </c:pt>
                  <c:pt idx="25">
                    <c:v>3.6284783216118527E-2</c:v>
                  </c:pt>
                  <c:pt idx="26">
                    <c:v>2.2012445953503448E-2</c:v>
                  </c:pt>
                  <c:pt idx="27">
                    <c:v>2.630037647711303E-2</c:v>
                  </c:pt>
                  <c:pt idx="28">
                    <c:v>3.13340407121937E-2</c:v>
                  </c:pt>
                  <c:pt idx="29">
                    <c:v>2.1720308844636466E-2</c:v>
                  </c:pt>
                  <c:pt idx="30">
                    <c:v>9.7426593478061596E-3</c:v>
                  </c:pt>
                  <c:pt idx="31">
                    <c:v>9.7426593478061596E-3</c:v>
                  </c:pt>
                </c:numCache>
              </c:numRef>
            </c:minus>
          </c:errBars>
          <c:cat>
            <c:multiLvlStrRef>
              <c:f>Aruandesse2017!$A$28:$B$38</c:f>
              <c:multiLvlStrCache>
                <c:ptCount val="11"/>
                <c:lvl>
                  <c:pt idx="0">
                    <c:v>Hiiumaa Haigla</c:v>
                  </c:pt>
                  <c:pt idx="1">
                    <c:v>Jõgeva Haigla</c:v>
                  </c:pt>
                  <c:pt idx="2">
                    <c:v>Järvamaa Haigla</c:v>
                  </c:pt>
                  <c:pt idx="3">
                    <c:v>Kuressaare Haigla</c:v>
                  </c:pt>
                  <c:pt idx="4">
                    <c:v>Lõuna-Eesti Haigla</c:v>
                  </c:pt>
                  <c:pt idx="5">
                    <c:v>Läänemaa Haigla</c:v>
                  </c:pt>
                  <c:pt idx="6">
                    <c:v>Põlva Haigla</c:v>
                  </c:pt>
                  <c:pt idx="7">
                    <c:v>Rakvere Haigla</c:v>
                  </c:pt>
                  <c:pt idx="8">
                    <c:v>Raplamaa Haigla</c:v>
                  </c:pt>
                  <c:pt idx="9">
                    <c:v>Valga Haigla</c:v>
                  </c:pt>
                  <c:pt idx="10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f>Aruandesse2017!$K$28:$K$38</c:f>
              <c:numCache>
                <c:formatCode>0%</c:formatCode>
                <c:ptCount val="11"/>
                <c:pt idx="0">
                  <c:v>0.41025641025641024</c:v>
                </c:pt>
                <c:pt idx="1">
                  <c:v>1.905829596412556E-2</c:v>
                </c:pt>
                <c:pt idx="2">
                  <c:v>0.1529051987767584</c:v>
                </c:pt>
                <c:pt idx="3">
                  <c:v>0.27615062761506276</c:v>
                </c:pt>
                <c:pt idx="4">
                  <c:v>0.10058309037900874</c:v>
                </c:pt>
                <c:pt idx="5">
                  <c:v>0.2814814814814815</c:v>
                </c:pt>
                <c:pt idx="6">
                  <c:v>0.10238907849829351</c:v>
                </c:pt>
                <c:pt idx="7">
                  <c:v>0.33445945945945948</c:v>
                </c:pt>
                <c:pt idx="8">
                  <c:v>0.33414043583535108</c:v>
                </c:pt>
                <c:pt idx="9">
                  <c:v>0.1377245508982036</c:v>
                </c:pt>
                <c:pt idx="10">
                  <c:v>0.20301109350237717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DD-46F3-83B4-182DC3B30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üldhaiglate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Aruandesse2017!$A$28:$B$38</c:f>
              <c:multiLvlStrCache>
                <c:ptCount val="11"/>
                <c:lvl>
                  <c:pt idx="0">
                    <c:v>Hiiumaa Haigla</c:v>
                  </c:pt>
                  <c:pt idx="1">
                    <c:v>Jõgeva Haigla</c:v>
                  </c:pt>
                  <c:pt idx="2">
                    <c:v>Järvamaa Haigla</c:v>
                  </c:pt>
                  <c:pt idx="3">
                    <c:v>Kuressaare Haigla</c:v>
                  </c:pt>
                  <c:pt idx="4">
                    <c:v>Lõuna-Eesti Haigla</c:v>
                  </c:pt>
                  <c:pt idx="5">
                    <c:v>Läänemaa Haigla</c:v>
                  </c:pt>
                  <c:pt idx="6">
                    <c:v>Põlva Haigla</c:v>
                  </c:pt>
                  <c:pt idx="7">
                    <c:v>Rakvere Haigla</c:v>
                  </c:pt>
                  <c:pt idx="8">
                    <c:v>Raplamaa Haigla</c:v>
                  </c:pt>
                  <c:pt idx="9">
                    <c:v>Valga Haigla</c:v>
                  </c:pt>
                  <c:pt idx="10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f>Aruandesse2017!$M$28:$M$38</c:f>
              <c:numCache>
                <c:formatCode>0%</c:formatCode>
                <c:ptCount val="11"/>
                <c:pt idx="0">
                  <c:v>0.20301109350237717</c:v>
                </c:pt>
                <c:pt idx="1">
                  <c:v>0.20301109350237717</c:v>
                </c:pt>
                <c:pt idx="2">
                  <c:v>0.20301109350237717</c:v>
                </c:pt>
                <c:pt idx="3">
                  <c:v>0.20301109350237717</c:v>
                </c:pt>
                <c:pt idx="4">
                  <c:v>0.20301109350237717</c:v>
                </c:pt>
                <c:pt idx="5">
                  <c:v>0.20301109350237717</c:v>
                </c:pt>
                <c:pt idx="6">
                  <c:v>0.20301109350237717</c:v>
                </c:pt>
                <c:pt idx="7">
                  <c:v>0.20301109350237717</c:v>
                </c:pt>
                <c:pt idx="8">
                  <c:v>0.20301109350237717</c:v>
                </c:pt>
                <c:pt idx="9">
                  <c:v>0.20301109350237717</c:v>
                </c:pt>
                <c:pt idx="10">
                  <c:v>0.20301109350237717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DD-46F3-83B4-182DC3B30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25"/>
        <c:noMultiLvlLbl val="0"/>
      </c:catAx>
      <c:valAx>
        <c:axId val="216677472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  <c:majorUnit val="0.1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8587865884244993E-2"/>
          <c:y val="0.92104388505840917"/>
          <c:w val="0.89999998674407944"/>
          <c:h val="4.399733931170783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26913936921216E-2"/>
          <c:y val="4.6047390929280688E-2"/>
          <c:w val="0.90971081175094082"/>
          <c:h val="0.462840857910512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Aruandesse2017!$I$79</c:f>
              <c:strCache>
                <c:ptCount val="1"/>
                <c:pt idx="0">
                  <c:v>2017 põhidiagnoosiga E11.9, E13.9, E14.9 eriarstivisiidid sisehaiguste erialal,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580A-426D-93D9-9E55C70ED6ED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Aruandesse2017!$Q$63:$Q$94</c:f>
                <c:numCache>
                  <c:formatCode>General</c:formatCode>
                  <c:ptCount val="32"/>
                  <c:pt idx="0">
                    <c:v>1.1457277878635874E-2</c:v>
                  </c:pt>
                  <c:pt idx="1">
                    <c:v>8.0583475787497222E-3</c:v>
                  </c:pt>
                  <c:pt idx="2">
                    <c:v>6.6932100630843344E-3</c:v>
                  </c:pt>
                  <c:pt idx="3">
                    <c:v>5.2598217220822113E-3</c:v>
                  </c:pt>
                  <c:pt idx="4">
                    <c:v>1.4659473197009665E-2</c:v>
                  </c:pt>
                  <c:pt idx="5">
                    <c:v>8.5424799518101502E-3</c:v>
                  </c:pt>
                  <c:pt idx="6">
                    <c:v>1.7761860177133923E-2</c:v>
                  </c:pt>
                  <c:pt idx="7">
                    <c:v>4.5339494597458896E-3</c:v>
                  </c:pt>
                  <c:pt idx="8">
                    <c:v>2.3852429907367911E-2</c:v>
                  </c:pt>
                  <c:pt idx="9">
                    <c:v>2.2745373282630488E-2</c:v>
                  </c:pt>
                  <c:pt idx="10">
                    <c:v>1.6504346912464607E-2</c:v>
                  </c:pt>
                  <c:pt idx="11">
                    <c:v>6.6165620155682336E-3</c:v>
                  </c:pt>
                  <c:pt idx="12">
                    <c:v>3.4804751402706113E-3</c:v>
                  </c:pt>
                  <c:pt idx="20">
                    <c:v>2.8298890888600048E-2</c:v>
                  </c:pt>
                  <c:pt idx="21">
                    <c:v>3.1481255976289542E-2</c:v>
                  </c:pt>
                  <c:pt idx="22">
                    <c:v>4.663537028805069E-2</c:v>
                  </c:pt>
                  <c:pt idx="23">
                    <c:v>4.0851148768811241E-2</c:v>
                  </c:pt>
                  <c:pt idx="24">
                    <c:v>5.8216108578300618E-2</c:v>
                  </c:pt>
                  <c:pt idx="25">
                    <c:v>3.6782470578296173E-2</c:v>
                  </c:pt>
                  <c:pt idx="26">
                    <c:v>7.7795244416136E-2</c:v>
                  </c:pt>
                  <c:pt idx="27">
                    <c:v>3.0653478324012322E-2</c:v>
                  </c:pt>
                  <c:pt idx="28">
                    <c:v>0.16539486983917021</c:v>
                  </c:pt>
                  <c:pt idx="29">
                    <c:v>2.809722268779552E-2</c:v>
                  </c:pt>
                  <c:pt idx="30">
                    <c:v>1.4577983427745023E-2</c:v>
                  </c:pt>
                  <c:pt idx="31">
                    <c:v>1.4577983427745023E-2</c:v>
                  </c:pt>
                </c:numCache>
              </c:numRef>
            </c:plus>
            <c:minus>
              <c:numRef>
                <c:f>Aruandesse2017!$P$63:$P$94</c:f>
                <c:numCache>
                  <c:formatCode>General</c:formatCode>
                  <c:ptCount val="32"/>
                  <c:pt idx="0">
                    <c:v>1.0672215941887483E-2</c:v>
                  </c:pt>
                  <c:pt idx="1">
                    <c:v>7.3745957091672226E-3</c:v>
                  </c:pt>
                  <c:pt idx="2">
                    <c:v>6.3259750746850335E-3</c:v>
                  </c:pt>
                  <c:pt idx="3">
                    <c:v>4.9585514361043803E-3</c:v>
                  </c:pt>
                  <c:pt idx="4">
                    <c:v>1.4144654558777586E-2</c:v>
                  </c:pt>
                  <c:pt idx="5">
                    <c:v>7.6319669116787642E-3</c:v>
                  </c:pt>
                  <c:pt idx="6">
                    <c:v>1.5599929275325886E-2</c:v>
                  </c:pt>
                  <c:pt idx="7">
                    <c:v>4.3799646379527463E-3</c:v>
                  </c:pt>
                  <c:pt idx="8">
                    <c:v>2.4022886180424252E-2</c:v>
                  </c:pt>
                  <c:pt idx="9">
                    <c:v>2.3046180991644016E-2</c:v>
                  </c:pt>
                  <c:pt idx="10">
                    <c:v>1.6624891295444977E-2</c:v>
                  </c:pt>
                  <c:pt idx="11">
                    <c:v>6.4252663105513474E-3</c:v>
                  </c:pt>
                  <c:pt idx="12">
                    <c:v>3.4219453573397784E-3</c:v>
                  </c:pt>
                  <c:pt idx="20">
                    <c:v>5.1458650860984854E-3</c:v>
                  </c:pt>
                  <c:pt idx="21">
                    <c:v>1.916531242764934E-2</c:v>
                  </c:pt>
                  <c:pt idx="22">
                    <c:v>2.9593623161691625E-2</c:v>
                  </c:pt>
                  <c:pt idx="23">
                    <c:v>3.9715923704461031E-2</c:v>
                  </c:pt>
                  <c:pt idx="24">
                    <c:v>4.8750084457192089E-2</c:v>
                  </c:pt>
                  <c:pt idx="25">
                    <c:v>2.8979406930985954E-2</c:v>
                  </c:pt>
                  <c:pt idx="26">
                    <c:v>3.3281984610788323E-2</c:v>
                  </c:pt>
                  <c:pt idx="27">
                    <c:v>1.9340940534176579E-2</c:v>
                  </c:pt>
                  <c:pt idx="28">
                    <c:v>0.10536084746748765</c:v>
                  </c:pt>
                  <c:pt idx="29">
                    <c:v>2.6984991291663374E-2</c:v>
                  </c:pt>
                  <c:pt idx="30">
                    <c:v>1.395378625124799E-2</c:v>
                  </c:pt>
                  <c:pt idx="31">
                    <c:v>1.395378625124799E-2</c:v>
                  </c:pt>
                </c:numCache>
              </c:numRef>
            </c:minus>
          </c:errBars>
          <c:cat>
            <c:multiLvlStrRef>
              <c:f>Aruandesse2017!$A$83:$B$93</c:f>
              <c:multiLvlStrCache>
                <c:ptCount val="11"/>
                <c:lvl>
                  <c:pt idx="0">
                    <c:v>Hiiumaa Haigla</c:v>
                  </c:pt>
                  <c:pt idx="1">
                    <c:v>Jõgeva Haigla</c:v>
                  </c:pt>
                  <c:pt idx="2">
                    <c:v>Järvamaa Haigla</c:v>
                  </c:pt>
                  <c:pt idx="3">
                    <c:v>Lõuna-Eesti Haigla</c:v>
                  </c:pt>
                  <c:pt idx="4">
                    <c:v>Läänemaa Haigla</c:v>
                  </c:pt>
                  <c:pt idx="5">
                    <c:v>Põlva Haigla</c:v>
                  </c:pt>
                  <c:pt idx="6">
                    <c:v>Rakvere Haigla</c:v>
                  </c:pt>
                  <c:pt idx="7">
                    <c:v>Raplamaa Haigla</c:v>
                  </c:pt>
                  <c:pt idx="8">
                    <c:v>Valga Haigla</c:v>
                  </c:pt>
                  <c:pt idx="9">
                    <c:v>Viljandi Haigla</c:v>
                  </c:pt>
                  <c:pt idx="10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f>Aruandesse2017!$K$83:$K$93</c:f>
              <c:numCache>
                <c:formatCode>0%</c:formatCode>
                <c:ptCount val="11"/>
                <c:pt idx="0">
                  <c:v>6.2500000000000003E-3</c:v>
                </c:pt>
                <c:pt idx="1">
                  <c:v>4.6594982078853049E-2</c:v>
                </c:pt>
                <c:pt idx="2">
                  <c:v>7.4468085106382975E-2</c:v>
                </c:pt>
                <c:pt idx="3">
                  <c:v>0.41506129597197899</c:v>
                </c:pt>
                <c:pt idx="4">
                  <c:v>0.2168141592920354</c:v>
                </c:pt>
                <c:pt idx="5">
                  <c:v>0.11827956989247312</c:v>
                </c:pt>
                <c:pt idx="6">
                  <c:v>5.4794520547945202E-2</c:v>
                </c:pt>
                <c:pt idx="7">
                  <c:v>4.9668874172185427E-2</c:v>
                </c:pt>
                <c:pt idx="8">
                  <c:v>0.21212121212121213</c:v>
                </c:pt>
                <c:pt idx="9">
                  <c:v>0.33629103815439221</c:v>
                </c:pt>
                <c:pt idx="10">
                  <c:v>0.2290603422395677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00-4C7D-BC4C-00469A14D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üldhaiglate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Aruandesse2017!$A$83:$B$93</c:f>
              <c:multiLvlStrCache>
                <c:ptCount val="11"/>
                <c:lvl>
                  <c:pt idx="0">
                    <c:v>Hiiumaa Haigla</c:v>
                  </c:pt>
                  <c:pt idx="1">
                    <c:v>Jõgeva Haigla</c:v>
                  </c:pt>
                  <c:pt idx="2">
                    <c:v>Järvamaa Haigla</c:v>
                  </c:pt>
                  <c:pt idx="3">
                    <c:v>Lõuna-Eesti Haigla</c:v>
                  </c:pt>
                  <c:pt idx="4">
                    <c:v>Läänemaa Haigla</c:v>
                  </c:pt>
                  <c:pt idx="5">
                    <c:v>Põlva Haigla</c:v>
                  </c:pt>
                  <c:pt idx="6">
                    <c:v>Rakvere Haigla</c:v>
                  </c:pt>
                  <c:pt idx="7">
                    <c:v>Raplamaa Haigla</c:v>
                  </c:pt>
                  <c:pt idx="8">
                    <c:v>Valga Haigla</c:v>
                  </c:pt>
                  <c:pt idx="9">
                    <c:v>Viljandi Haigla</c:v>
                  </c:pt>
                  <c:pt idx="10">
                    <c:v>üldH</c:v>
                  </c:pt>
                </c:lvl>
                <c:lvl>
                  <c:pt idx="0">
                    <c:v>Üldhaiglad</c:v>
                  </c:pt>
                </c:lvl>
              </c:multiLvlStrCache>
            </c:multiLvlStrRef>
          </c:cat>
          <c:val>
            <c:numRef>
              <c:f>Aruandesse2017!$M$83:$M$93</c:f>
              <c:numCache>
                <c:formatCode>0%</c:formatCode>
                <c:ptCount val="11"/>
                <c:pt idx="0">
                  <c:v>0.2290603422395677</c:v>
                </c:pt>
                <c:pt idx="1">
                  <c:v>0.2290603422395677</c:v>
                </c:pt>
                <c:pt idx="2">
                  <c:v>0.2290603422395677</c:v>
                </c:pt>
                <c:pt idx="3">
                  <c:v>0.2290603422395677</c:v>
                </c:pt>
                <c:pt idx="4">
                  <c:v>0.2290603422395677</c:v>
                </c:pt>
                <c:pt idx="5">
                  <c:v>0.2290603422395677</c:v>
                </c:pt>
                <c:pt idx="6">
                  <c:v>0.2290603422395677</c:v>
                </c:pt>
                <c:pt idx="7">
                  <c:v>0.2290603422395677</c:v>
                </c:pt>
                <c:pt idx="8">
                  <c:v>0.2290603422395677</c:v>
                </c:pt>
                <c:pt idx="9">
                  <c:v>0.2290603422395677</c:v>
                </c:pt>
                <c:pt idx="10">
                  <c:v>0.2290603422395677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00-4C7D-BC4C-00469A14D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60000000000000009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4.4241514539117122E-2"/>
          <c:y val="0.92883507712220903"/>
          <c:w val="0.88723268525603582"/>
          <c:h val="5.009599827418832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28574</xdr:rowOff>
    </xdr:from>
    <xdr:to>
      <xdr:col>9</xdr:col>
      <xdr:colOff>556260</xdr:colOff>
      <xdr:row>27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C43BFCE-02E3-4B7E-817D-D42F4B8B8CF5}"/>
            </a:ext>
          </a:extLst>
        </xdr:cNvPr>
        <xdr:cNvSpPr/>
      </xdr:nvSpPr>
      <xdr:spPr>
        <a:xfrm>
          <a:off x="1" y="28574"/>
          <a:ext cx="6042659" cy="512445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 integreerituse indikaator 3: Indikaatorihaigusega patsientide eriarstivisiitide osakaal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Nimetus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 kirjeldab tüsistumata kõrgvererõhktõvega ja diabeediga patsientide eriarstivisiitide osakaalu.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Andmete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Teenuse osutamine</a:t>
          </a:r>
          <a:r>
            <a:rPr kumimoji="0" lang="en-US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01.01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.–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31.12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.2019</a:t>
          </a:r>
          <a:endParaRPr kumimoji="0" lang="en-U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Teenuse tüüp: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ambulatoorne</a:t>
          </a:r>
          <a:endParaRPr kumimoji="0" lang="et-EE" sz="1200" b="0" i="0" u="none" strike="sng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kindlustatud ja kindlustamata isikute raviarveid. Ei sisalda EMO tunnusega raviarveid.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Raviarved teenuse koodidega: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3002 Eriarsti esmane vastuvõtt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3004 Eriarsti korduv vastuvõtt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Indikaatorhaigused: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Kõrgvererõhktõbi: põhidiagnoos I10; I11.0; I11.9; I12.0; I12.9; I13.0–I13.9; I15.0–I15.9.</a:t>
          </a:r>
          <a:b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Diabeet: põhidiagnoos E10.0–E10.9; E11.0–E11.9; E13.0–13.9; E14.0–E14.9.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Kõrgvererõhktõbi: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Eriarstivisiidid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Kui arvel oli põhidiagnoos I10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ja külastati järgmisi eriarste (lepingu eriala konto järgi): kardioloogia (kesk- ja piirkondlikud haiglad; HVA välised teenuseosutajad) kardioloogia või sisehaigused (üldhaiglad). Sisaldab alates 31. aastaste raviarveid.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Diabeet:</a:t>
          </a:r>
          <a:endParaRPr kumimoji="0" lang="et-EE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Eriarstivisiidid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Kui arvel olid põhidiagnoosid E11.9, E13.9 või E14.9 ja külastati järgmisi eriarste (lepingu eriala konto järgi): endokrinoloogia (kesk- ja piirkondlikud haiglad; HVA välised teenuseosutajad); endokrinoloogia või sisehaigused (üldhaiglad). Kaasati kõik vanuserühmad.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u="none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u="none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t-E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t-E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148590</xdr:colOff>
      <xdr:row>3</xdr:row>
      <xdr:rowOff>43815</xdr:rowOff>
    </xdr:from>
    <xdr:to>
      <xdr:col>25</xdr:col>
      <xdr:colOff>85725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90C8C5-2C47-42C9-B8B5-5EFE39FF3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163827</xdr:colOff>
      <xdr:row>45</xdr:row>
      <xdr:rowOff>100965</xdr:rowOff>
    </xdr:from>
    <xdr:to>
      <xdr:col>24</xdr:col>
      <xdr:colOff>66674</xdr:colOff>
      <xdr:row>70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5051A1-243E-412E-AA6F-3A72B04BA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285749</xdr:colOff>
      <xdr:row>2</xdr:row>
      <xdr:rowOff>171450</xdr:rowOff>
    </xdr:from>
    <xdr:to>
      <xdr:col>24</xdr:col>
      <xdr:colOff>152400</xdr:colOff>
      <xdr:row>29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C84218-653C-48BA-90DA-45EA7396F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66673</xdr:colOff>
      <xdr:row>45</xdr:row>
      <xdr:rowOff>419100</xdr:rowOff>
    </xdr:from>
    <xdr:to>
      <xdr:col>23</xdr:col>
      <xdr:colOff>495299</xdr:colOff>
      <xdr:row>71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6ED9DFB-B837-4288-B4CA-333F5CC10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0</xdr:row>
      <xdr:rowOff>0</xdr:rowOff>
    </xdr:from>
    <xdr:to>
      <xdr:col>23</xdr:col>
      <xdr:colOff>428625</xdr:colOff>
      <xdr:row>20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ADC89F-3793-4EEA-ABFB-302C32CCD1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200026</xdr:colOff>
      <xdr:row>56</xdr:row>
      <xdr:rowOff>161922</xdr:rowOff>
    </xdr:from>
    <xdr:to>
      <xdr:col>22</xdr:col>
      <xdr:colOff>561975</xdr:colOff>
      <xdr:row>75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9C5B5A-6C1D-41AB-980A-C8503EEE3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152399</xdr:colOff>
      <xdr:row>22</xdr:row>
      <xdr:rowOff>133349</xdr:rowOff>
    </xdr:from>
    <xdr:to>
      <xdr:col>22</xdr:col>
      <xdr:colOff>228599</xdr:colOff>
      <xdr:row>39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71B3CE-97F4-4570-9AC9-2988D6A733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247649</xdr:colOff>
      <xdr:row>78</xdr:row>
      <xdr:rowOff>57149</xdr:rowOff>
    </xdr:from>
    <xdr:to>
      <xdr:col>23</xdr:col>
      <xdr:colOff>57149</xdr:colOff>
      <xdr:row>94</xdr:row>
      <xdr:rowOff>180974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466C97-B955-49C4-9EA1-A1484D2AB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zoomScaleNormal="100" workbookViewId="0">
      <selection activeCell="L24" sqref="L24"/>
    </sheetView>
  </sheetViews>
  <sheetFormatPr defaultRowHeight="15" x14ac:dyDescent="0.25"/>
  <cols>
    <col min="12" max="12" width="69.28515625" bestFit="1" customWidth="1"/>
  </cols>
  <sheetData>
    <row r="1" spans="1:18" ht="15.75" x14ac:dyDescent="0.25">
      <c r="A1" s="1"/>
      <c r="L1" s="2"/>
    </row>
    <row r="3" spans="1:18" x14ac:dyDescent="0.25">
      <c r="M3" s="3"/>
    </row>
    <row r="4" spans="1:18" x14ac:dyDescent="0.25">
      <c r="L4" s="4"/>
      <c r="M4" s="3"/>
    </row>
    <row r="5" spans="1:18" x14ac:dyDescent="0.25">
      <c r="L5" s="4"/>
      <c r="M5" s="5"/>
      <c r="N5" s="4"/>
      <c r="O5" s="4"/>
      <c r="P5" s="4"/>
      <c r="Q5" s="4"/>
      <c r="R5" s="4"/>
    </row>
    <row r="6" spans="1:18" x14ac:dyDescent="0.25">
      <c r="L6" s="4"/>
      <c r="M6" s="5"/>
      <c r="N6" s="4"/>
      <c r="O6" s="4"/>
      <c r="P6" s="4"/>
      <c r="Q6" s="4"/>
      <c r="R6" s="4"/>
    </row>
    <row r="7" spans="1:18" x14ac:dyDescent="0.25">
      <c r="M7" s="3"/>
    </row>
    <row r="8" spans="1:18" x14ac:dyDescent="0.25">
      <c r="M8" s="3"/>
    </row>
    <row r="9" spans="1:18" x14ac:dyDescent="0.25">
      <c r="L9" s="4"/>
      <c r="M9" s="3"/>
    </row>
    <row r="10" spans="1:18" x14ac:dyDescent="0.25">
      <c r="M10" s="3"/>
    </row>
    <row r="11" spans="1:18" x14ac:dyDescent="0.25">
      <c r="M11" s="3"/>
    </row>
    <row r="12" spans="1:18" x14ac:dyDescent="0.25">
      <c r="M12" s="3"/>
    </row>
    <row r="15" spans="1:18" x14ac:dyDescent="0.25">
      <c r="L15" s="6"/>
      <c r="M15" s="4"/>
    </row>
    <row r="24" spans="1:19" x14ac:dyDescent="0.25">
      <c r="L24" s="7"/>
      <c r="M24" s="7"/>
      <c r="N24" s="7"/>
      <c r="O24" s="7"/>
      <c r="P24" s="7"/>
      <c r="Q24" s="7"/>
      <c r="R24" s="7"/>
      <c r="S24" s="7"/>
    </row>
    <row r="25" spans="1:19" x14ac:dyDescent="0.25">
      <c r="L25" s="7"/>
    </row>
    <row r="26" spans="1:19" ht="15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</row>
    <row r="27" spans="1:19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9" spans="1:19" x14ac:dyDescent="0.25">
      <c r="A29" s="10"/>
    </row>
    <row r="31" spans="1:19" x14ac:dyDescent="0.25">
      <c r="A31" s="1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81C39-3FA7-4284-867E-1EE6EFA6F162}">
  <dimension ref="A1:V82"/>
  <sheetViews>
    <sheetView zoomScaleNormal="100" workbookViewId="0">
      <selection activeCell="A72" sqref="A72"/>
    </sheetView>
  </sheetViews>
  <sheetFormatPr defaultRowHeight="15" x14ac:dyDescent="0.25"/>
  <cols>
    <col min="1" max="1" width="24.42578125" customWidth="1"/>
    <col min="2" max="2" width="20.7109375" customWidth="1"/>
    <col min="3" max="3" width="16.5703125" customWidth="1"/>
    <col min="4" max="4" width="12.42578125" customWidth="1"/>
    <col min="5" max="5" width="7.140625" customWidth="1"/>
    <col min="6" max="6" width="8.85546875" customWidth="1"/>
    <col min="7" max="7" width="7" customWidth="1"/>
    <col min="8" max="8" width="7.140625" customWidth="1"/>
    <col min="9" max="9" width="7.28515625" customWidth="1"/>
    <col min="10" max="10" width="6" customWidth="1"/>
    <col min="11" max="11" width="8.7109375" customWidth="1"/>
    <col min="12" max="12" width="15.7109375" customWidth="1"/>
    <col min="13" max="13" width="6.7109375" style="78" customWidth="1"/>
    <col min="14" max="15" width="8.85546875" style="78"/>
    <col min="16" max="16" width="11.5703125" style="78" customWidth="1"/>
    <col min="17" max="17" width="10.42578125" style="78" customWidth="1"/>
    <col min="18" max="22" width="8.85546875" style="78"/>
  </cols>
  <sheetData>
    <row r="1" spans="1:19" ht="15.75" x14ac:dyDescent="0.25">
      <c r="A1" s="12" t="s">
        <v>44</v>
      </c>
    </row>
    <row r="2" spans="1:19" ht="15.75" x14ac:dyDescent="0.25">
      <c r="A2" s="12"/>
    </row>
    <row r="3" spans="1:19" x14ac:dyDescent="0.25">
      <c r="A3" s="17" t="s">
        <v>98</v>
      </c>
    </row>
    <row r="4" spans="1:19" ht="15" customHeight="1" x14ac:dyDescent="0.25">
      <c r="A4" s="95" t="s">
        <v>0</v>
      </c>
      <c r="B4" s="95" t="s">
        <v>1</v>
      </c>
      <c r="C4" s="96" t="s">
        <v>102</v>
      </c>
      <c r="D4" s="97"/>
      <c r="E4" s="98"/>
      <c r="F4" s="96" t="s">
        <v>111</v>
      </c>
      <c r="G4" s="97"/>
      <c r="H4" s="98"/>
      <c r="I4" s="94" t="s">
        <v>112</v>
      </c>
      <c r="J4" s="94"/>
      <c r="K4" s="94"/>
      <c r="L4" s="94" t="s">
        <v>11</v>
      </c>
      <c r="M4" s="79"/>
      <c r="N4" s="79"/>
      <c r="O4" s="79"/>
      <c r="P4" s="79"/>
      <c r="Q4" s="79"/>
      <c r="R4" s="79"/>
      <c r="S4" s="79"/>
    </row>
    <row r="5" spans="1:19" x14ac:dyDescent="0.25">
      <c r="A5" s="95"/>
      <c r="B5" s="95"/>
      <c r="C5" s="99"/>
      <c r="D5" s="100"/>
      <c r="E5" s="101"/>
      <c r="F5" s="99"/>
      <c r="G5" s="100"/>
      <c r="H5" s="101"/>
      <c r="I5" s="94"/>
      <c r="J5" s="94"/>
      <c r="K5" s="94"/>
      <c r="L5" s="94"/>
      <c r="M5" s="79"/>
      <c r="N5" s="79"/>
      <c r="O5" s="79"/>
      <c r="P5" s="79"/>
      <c r="Q5" s="79"/>
      <c r="R5" s="79"/>
      <c r="S5" s="79"/>
    </row>
    <row r="6" spans="1:19" x14ac:dyDescent="0.25">
      <c r="A6" s="95"/>
      <c r="B6" s="95"/>
      <c r="C6" s="99"/>
      <c r="D6" s="100"/>
      <c r="E6" s="101"/>
      <c r="F6" s="99"/>
      <c r="G6" s="100"/>
      <c r="H6" s="101"/>
      <c r="I6" s="94"/>
      <c r="J6" s="94"/>
      <c r="K6" s="94"/>
      <c r="L6" s="94"/>
      <c r="M6" s="79"/>
      <c r="N6" s="79"/>
      <c r="O6" s="79"/>
      <c r="P6" s="79"/>
      <c r="Q6" s="79"/>
      <c r="R6" s="79"/>
      <c r="S6" s="79"/>
    </row>
    <row r="7" spans="1:19" ht="20.25" customHeight="1" x14ac:dyDescent="0.25">
      <c r="A7" s="95"/>
      <c r="B7" s="95"/>
      <c r="C7" s="90">
        <v>3002</v>
      </c>
      <c r="D7" s="90">
        <v>3004</v>
      </c>
      <c r="E7" s="90" t="s">
        <v>42</v>
      </c>
      <c r="F7" s="90">
        <v>3002</v>
      </c>
      <c r="G7" s="90">
        <v>3004</v>
      </c>
      <c r="H7" s="90" t="s">
        <v>42</v>
      </c>
      <c r="I7" s="90">
        <v>3002</v>
      </c>
      <c r="J7" s="90">
        <v>3004</v>
      </c>
      <c r="K7" s="90" t="s">
        <v>42</v>
      </c>
      <c r="L7" s="94"/>
      <c r="M7" s="80"/>
      <c r="N7" s="92" t="s">
        <v>12</v>
      </c>
      <c r="O7" s="92" t="s">
        <v>13</v>
      </c>
      <c r="P7" s="92" t="s">
        <v>14</v>
      </c>
      <c r="Q7" s="92" t="s">
        <v>15</v>
      </c>
      <c r="R7" s="80"/>
      <c r="S7" s="85"/>
    </row>
    <row r="8" spans="1:19" x14ac:dyDescent="0.25">
      <c r="A8" s="95" t="s">
        <v>2</v>
      </c>
      <c r="B8" s="31" t="s">
        <v>16</v>
      </c>
      <c r="C8" s="57">
        <v>3422</v>
      </c>
      <c r="D8" s="57">
        <v>4453</v>
      </c>
      <c r="E8" s="18">
        <f>SUM(C8:D8)</f>
        <v>7875</v>
      </c>
      <c r="F8" s="57">
        <v>520</v>
      </c>
      <c r="G8" s="57">
        <v>534</v>
      </c>
      <c r="H8" s="15">
        <f>SUM(F8:G8)</f>
        <v>1054</v>
      </c>
      <c r="I8" s="13">
        <f>F8/C8</f>
        <v>0.15195791934541203</v>
      </c>
      <c r="J8" s="13">
        <f>G8/D8</f>
        <v>0.11991915562542106</v>
      </c>
      <c r="K8" s="16">
        <f>H8/E8</f>
        <v>0.13384126984126984</v>
      </c>
      <c r="L8" s="25" t="str">
        <f>ROUND(N8*100,0)&amp;-ROUND(O8*100,0)&amp;"%"</f>
        <v>13-14%</v>
      </c>
      <c r="M8" s="82">
        <f t="shared" ref="M8:M30" si="0">$K$30</f>
        <v>0.16723944858477816</v>
      </c>
      <c r="N8" s="28">
        <v>0.1264995470997676</v>
      </c>
      <c r="O8" s="28">
        <v>0.14154004456178729</v>
      </c>
      <c r="P8" s="29">
        <v>7.3417227415022435E-3</v>
      </c>
      <c r="Q8" s="29">
        <v>7.6987747205174428E-3</v>
      </c>
      <c r="R8" s="80"/>
      <c r="S8" s="85"/>
    </row>
    <row r="9" spans="1:19" x14ac:dyDescent="0.25">
      <c r="A9" s="95"/>
      <c r="B9" s="32" t="s">
        <v>17</v>
      </c>
      <c r="C9" s="57">
        <v>2870</v>
      </c>
      <c r="D9" s="57">
        <v>3434</v>
      </c>
      <c r="E9" s="18">
        <f t="shared" ref="E9:E30" si="1">SUM(C9:D9)</f>
        <v>6304</v>
      </c>
      <c r="F9" s="57">
        <v>316</v>
      </c>
      <c r="G9" s="57">
        <v>370</v>
      </c>
      <c r="H9" s="15">
        <f t="shared" ref="H9:H29" si="2">SUM(F9:G9)</f>
        <v>686</v>
      </c>
      <c r="I9" s="13">
        <f>F9/C9</f>
        <v>0.11010452961672473</v>
      </c>
      <c r="J9" s="13">
        <f>G9/D9</f>
        <v>0.10774606872451951</v>
      </c>
      <c r="K9" s="16">
        <f t="shared" ref="K9" si="3">H9/E9</f>
        <v>0.10881979695431472</v>
      </c>
      <c r="L9" s="25" t="str">
        <f>ROUND(N9*100,0)&amp;-ROUND(O9*100,0)&amp;"%"</f>
        <v>10-12%</v>
      </c>
      <c r="M9" s="82">
        <f t="shared" si="0"/>
        <v>0.16723944858477816</v>
      </c>
      <c r="N9" s="28">
        <v>0.10136933798246704</v>
      </c>
      <c r="O9" s="28">
        <v>0.11674670941513406</v>
      </c>
      <c r="P9" s="29">
        <v>7.4504589718476788E-3</v>
      </c>
      <c r="Q9" s="29">
        <v>7.9269124608193353E-3</v>
      </c>
      <c r="R9" s="80"/>
      <c r="S9" s="85"/>
    </row>
    <row r="10" spans="1:19" x14ac:dyDescent="0.25">
      <c r="A10" s="95"/>
      <c r="B10" s="15" t="s">
        <v>108</v>
      </c>
      <c r="C10" s="18">
        <f>SUM(C8:C9)</f>
        <v>6292</v>
      </c>
      <c r="D10" s="18">
        <f>SUM(D8:D9)</f>
        <v>7887</v>
      </c>
      <c r="E10" s="18">
        <f t="shared" si="1"/>
        <v>14179</v>
      </c>
      <c r="F10" s="18">
        <f>SUM(F8:F9)</f>
        <v>836</v>
      </c>
      <c r="G10" s="18">
        <f>SUM(G8:G9)</f>
        <v>904</v>
      </c>
      <c r="H10" s="15">
        <f t="shared" si="2"/>
        <v>1740</v>
      </c>
      <c r="I10" s="16">
        <f t="shared" ref="I10:K30" si="4">F10/C10</f>
        <v>0.13286713286713286</v>
      </c>
      <c r="J10" s="16">
        <f t="shared" si="4"/>
        <v>0.11461899328008114</v>
      </c>
      <c r="K10" s="16">
        <f t="shared" si="4"/>
        <v>0.12271669370195359</v>
      </c>
      <c r="L10" s="26" t="str">
        <f t="shared" ref="L10:L21" si="5">ROUND(N10*100,0)&amp;-ROUND(O10*100,0)&amp;"%"</f>
        <v>12-13%</v>
      </c>
      <c r="M10" s="82">
        <f t="shared" si="0"/>
        <v>0.16723944858477816</v>
      </c>
      <c r="N10" s="28">
        <v>0.11741799444890069</v>
      </c>
      <c r="O10" s="28">
        <v>0.12821976841785163</v>
      </c>
      <c r="P10" s="29">
        <v>5.298699253052902E-3</v>
      </c>
      <c r="Q10" s="29">
        <v>5.503074715898032E-3</v>
      </c>
      <c r="R10" s="80"/>
      <c r="S10" s="85"/>
    </row>
    <row r="11" spans="1:19" x14ac:dyDescent="0.25">
      <c r="A11" s="95" t="s">
        <v>4</v>
      </c>
      <c r="B11" s="32" t="s">
        <v>18</v>
      </c>
      <c r="C11" s="57">
        <v>2791</v>
      </c>
      <c r="D11" s="57">
        <v>4310</v>
      </c>
      <c r="E11" s="18">
        <f t="shared" si="1"/>
        <v>7101</v>
      </c>
      <c r="F11" s="57">
        <v>721</v>
      </c>
      <c r="G11" s="57">
        <v>967</v>
      </c>
      <c r="H11" s="15">
        <f t="shared" si="2"/>
        <v>1688</v>
      </c>
      <c r="I11" s="13">
        <f t="shared" si="4"/>
        <v>0.25833034754568257</v>
      </c>
      <c r="J11" s="13">
        <f t="shared" si="4"/>
        <v>0.22436194895591646</v>
      </c>
      <c r="K11" s="16">
        <f t="shared" si="4"/>
        <v>0.23771299816927194</v>
      </c>
      <c r="L11" s="25" t="str">
        <f t="shared" si="5"/>
        <v>23-25%</v>
      </c>
      <c r="M11" s="82">
        <f t="shared" si="0"/>
        <v>0.16723944858477816</v>
      </c>
      <c r="N11" s="28">
        <v>0.22795560673689749</v>
      </c>
      <c r="O11" s="28">
        <v>0.24775401609161388</v>
      </c>
      <c r="P11" s="29">
        <v>9.7573914323744459E-3</v>
      </c>
      <c r="Q11" s="29">
        <v>1.0041017922341938E-2</v>
      </c>
      <c r="R11" s="80"/>
      <c r="S11" s="85"/>
    </row>
    <row r="12" spans="1:19" x14ac:dyDescent="0.25">
      <c r="A12" s="95"/>
      <c r="B12" s="32" t="s">
        <v>19</v>
      </c>
      <c r="C12" s="57">
        <v>2619</v>
      </c>
      <c r="D12" s="57">
        <v>4719</v>
      </c>
      <c r="E12" s="18">
        <f t="shared" si="1"/>
        <v>7338</v>
      </c>
      <c r="F12" s="57">
        <v>547</v>
      </c>
      <c r="G12" s="57">
        <v>673</v>
      </c>
      <c r="H12" s="15">
        <f t="shared" si="2"/>
        <v>1220</v>
      </c>
      <c r="I12" s="13">
        <f t="shared" si="4"/>
        <v>0.20885834287896143</v>
      </c>
      <c r="J12" s="13">
        <f t="shared" si="4"/>
        <v>0.14261496079677899</v>
      </c>
      <c r="K12" s="16">
        <f t="shared" si="4"/>
        <v>0.16625783592259472</v>
      </c>
      <c r="L12" s="25" t="str">
        <f t="shared" si="5"/>
        <v>16-17%</v>
      </c>
      <c r="M12" s="82">
        <f t="shared" si="0"/>
        <v>0.16723944858477816</v>
      </c>
      <c r="N12" s="28">
        <v>0.15791435472662593</v>
      </c>
      <c r="O12" s="28">
        <v>0.17495056235283724</v>
      </c>
      <c r="P12" s="29">
        <v>8.3434811959687827E-3</v>
      </c>
      <c r="Q12" s="29">
        <v>8.69272643024252E-3</v>
      </c>
      <c r="R12" s="80"/>
      <c r="S12" s="85"/>
    </row>
    <row r="13" spans="1:19" x14ac:dyDescent="0.25">
      <c r="A13" s="95"/>
      <c r="B13" s="55" t="s">
        <v>20</v>
      </c>
      <c r="C13" s="57">
        <v>2997</v>
      </c>
      <c r="D13" s="57">
        <v>2445</v>
      </c>
      <c r="E13" s="18">
        <f t="shared" si="1"/>
        <v>5442</v>
      </c>
      <c r="F13" s="57">
        <v>199</v>
      </c>
      <c r="G13" s="57">
        <v>197</v>
      </c>
      <c r="H13" s="15">
        <f t="shared" si="2"/>
        <v>396</v>
      </c>
      <c r="I13" s="13">
        <f t="shared" si="4"/>
        <v>6.6399733066399735E-2</v>
      </c>
      <c r="J13" s="13">
        <f t="shared" si="4"/>
        <v>8.0572597137014312E-2</v>
      </c>
      <c r="K13" s="16">
        <f t="shared" si="4"/>
        <v>7.2767364939360535E-2</v>
      </c>
      <c r="L13" s="25" t="str">
        <f t="shared" si="5"/>
        <v>7-8%</v>
      </c>
      <c r="M13" s="82">
        <f t="shared" si="0"/>
        <v>0.16723944858477816</v>
      </c>
      <c r="N13" s="28">
        <v>6.6163290520939042E-2</v>
      </c>
      <c r="O13" s="28">
        <v>7.9974170788266463E-2</v>
      </c>
      <c r="P13" s="29">
        <v>6.6040744184214933E-3</v>
      </c>
      <c r="Q13" s="29">
        <v>7.2068058489059283E-3</v>
      </c>
      <c r="R13" s="80"/>
      <c r="S13" s="85"/>
    </row>
    <row r="14" spans="1:19" x14ac:dyDescent="0.25">
      <c r="A14" s="95"/>
      <c r="B14" s="32" t="s">
        <v>21</v>
      </c>
      <c r="C14" s="57">
        <v>1024</v>
      </c>
      <c r="D14" s="57">
        <v>2414</v>
      </c>
      <c r="E14" s="18">
        <f t="shared" si="1"/>
        <v>3438</v>
      </c>
      <c r="F14" s="57">
        <v>38</v>
      </c>
      <c r="G14" s="57">
        <v>49</v>
      </c>
      <c r="H14" s="15">
        <f t="shared" si="2"/>
        <v>87</v>
      </c>
      <c r="I14" s="13">
        <f t="shared" si="4"/>
        <v>3.7109375E-2</v>
      </c>
      <c r="J14" s="13">
        <f t="shared" si="4"/>
        <v>2.0298260149130075E-2</v>
      </c>
      <c r="K14" s="16">
        <f t="shared" si="4"/>
        <v>2.530541012216405E-2</v>
      </c>
      <c r="L14" s="25" t="str">
        <f t="shared" si="5"/>
        <v>2-3%</v>
      </c>
      <c r="M14" s="82">
        <f t="shared" si="0"/>
        <v>0.16723944858477816</v>
      </c>
      <c r="N14" s="28">
        <v>2.0561757118717754E-2</v>
      </c>
      <c r="O14" s="28">
        <v>3.1108677483450108E-2</v>
      </c>
      <c r="P14" s="29">
        <v>4.7436530034462958E-3</v>
      </c>
      <c r="Q14" s="29">
        <v>5.8032673612860575E-3</v>
      </c>
      <c r="R14" s="80"/>
      <c r="S14" s="85"/>
    </row>
    <row r="15" spans="1:19" x14ac:dyDescent="0.25">
      <c r="A15" s="95"/>
      <c r="B15" s="15" t="s">
        <v>109</v>
      </c>
      <c r="C15" s="18">
        <f>SUM(C11:C14)</f>
        <v>9431</v>
      </c>
      <c r="D15" s="18">
        <f t="shared" ref="D15" si="6">SUM(D11:D14)</f>
        <v>13888</v>
      </c>
      <c r="E15" s="18">
        <f t="shared" si="1"/>
        <v>23319</v>
      </c>
      <c r="F15" s="18">
        <f>SUM(F11:F14)</f>
        <v>1505</v>
      </c>
      <c r="G15" s="18">
        <f>SUM(G11:G14)</f>
        <v>1886</v>
      </c>
      <c r="H15" s="15">
        <f t="shared" si="2"/>
        <v>3391</v>
      </c>
      <c r="I15" s="16">
        <f t="shared" si="4"/>
        <v>0.15958010815396034</v>
      </c>
      <c r="J15" s="16">
        <f t="shared" si="4"/>
        <v>0.13580069124423963</v>
      </c>
      <c r="K15" s="16">
        <f t="shared" si="4"/>
        <v>0.14541789956687678</v>
      </c>
      <c r="L15" s="26" t="str">
        <f t="shared" si="5"/>
        <v>14-15%</v>
      </c>
      <c r="M15" s="82">
        <f t="shared" si="0"/>
        <v>0.16723944858477816</v>
      </c>
      <c r="N15" s="28">
        <v>0.14095171956532709</v>
      </c>
      <c r="O15" s="28">
        <v>0.15000088411838464</v>
      </c>
      <c r="P15" s="29">
        <v>4.4661800015496911E-3</v>
      </c>
      <c r="Q15" s="29">
        <v>4.5829845515078516E-3</v>
      </c>
      <c r="R15" s="80"/>
      <c r="S15" s="85"/>
    </row>
    <row r="16" spans="1:19" x14ac:dyDescent="0.25">
      <c r="A16" s="105" t="s">
        <v>6</v>
      </c>
      <c r="B16" s="32" t="s">
        <v>83</v>
      </c>
      <c r="C16" s="57">
        <v>214</v>
      </c>
      <c r="D16" s="57">
        <v>42</v>
      </c>
      <c r="E16" s="18">
        <f t="shared" si="1"/>
        <v>256</v>
      </c>
      <c r="F16" s="57">
        <v>0</v>
      </c>
      <c r="G16" s="57">
        <v>0</v>
      </c>
      <c r="H16" s="15">
        <f t="shared" si="2"/>
        <v>0</v>
      </c>
      <c r="I16" s="25" t="s">
        <v>107</v>
      </c>
      <c r="J16" s="25" t="s">
        <v>107</v>
      </c>
      <c r="K16" s="93" t="s">
        <v>107</v>
      </c>
      <c r="L16" s="25" t="s">
        <v>107</v>
      </c>
      <c r="M16" s="82">
        <f t="shared" si="0"/>
        <v>0.16723944858477816</v>
      </c>
      <c r="N16" s="28">
        <v>3.8485011105906373E-13</v>
      </c>
      <c r="O16" s="28">
        <v>1.4783797205566138E-2</v>
      </c>
      <c r="P16" s="29">
        <v>-3.8485011105906373E-13</v>
      </c>
      <c r="Q16" s="29">
        <v>1.4783797205566138E-2</v>
      </c>
      <c r="R16" s="80"/>
      <c r="S16" s="85"/>
    </row>
    <row r="17" spans="1:19" x14ac:dyDescent="0.25">
      <c r="A17" s="106"/>
      <c r="B17" s="32" t="s">
        <v>84</v>
      </c>
      <c r="C17" s="57">
        <v>387</v>
      </c>
      <c r="D17" s="57">
        <v>525</v>
      </c>
      <c r="E17" s="18">
        <f t="shared" si="1"/>
        <v>912</v>
      </c>
      <c r="F17" s="57">
        <v>4</v>
      </c>
      <c r="G17" s="57">
        <v>4</v>
      </c>
      <c r="H17" s="15">
        <f t="shared" si="2"/>
        <v>8</v>
      </c>
      <c r="I17" s="13">
        <f t="shared" ref="I17:I21" si="7">F17/C17</f>
        <v>1.0335917312661499E-2</v>
      </c>
      <c r="J17" s="13">
        <f t="shared" si="4"/>
        <v>7.619047619047619E-3</v>
      </c>
      <c r="K17" s="16">
        <f t="shared" si="4"/>
        <v>8.771929824561403E-3</v>
      </c>
      <c r="L17" s="25" t="str">
        <f t="shared" si="5"/>
        <v>0-2%</v>
      </c>
      <c r="M17" s="82">
        <f t="shared" si="0"/>
        <v>0.16723944858477816</v>
      </c>
      <c r="N17" s="28">
        <v>4.4514514799384227E-3</v>
      </c>
      <c r="O17" s="28">
        <v>1.7213262810157018E-2</v>
      </c>
      <c r="P17" s="29">
        <v>4.3204783446229803E-3</v>
      </c>
      <c r="Q17" s="29">
        <v>8.4413329855956148E-3</v>
      </c>
      <c r="R17" s="80"/>
      <c r="S17" s="85"/>
    </row>
    <row r="18" spans="1:19" x14ac:dyDescent="0.25">
      <c r="A18" s="106"/>
      <c r="B18" s="32" t="s">
        <v>85</v>
      </c>
      <c r="C18" s="57">
        <v>95</v>
      </c>
      <c r="D18" s="57">
        <v>95</v>
      </c>
      <c r="E18" s="18">
        <f t="shared" si="1"/>
        <v>190</v>
      </c>
      <c r="F18" s="57">
        <v>8</v>
      </c>
      <c r="G18" s="57">
        <v>10</v>
      </c>
      <c r="H18" s="15">
        <f t="shared" si="2"/>
        <v>18</v>
      </c>
      <c r="I18" s="13">
        <f t="shared" si="7"/>
        <v>8.4210526315789472E-2</v>
      </c>
      <c r="J18" s="13">
        <f t="shared" si="4"/>
        <v>0.10526315789473684</v>
      </c>
      <c r="K18" s="16">
        <f t="shared" si="4"/>
        <v>9.4736842105263161E-2</v>
      </c>
      <c r="L18" s="25" t="str">
        <f t="shared" si="5"/>
        <v>6-14%</v>
      </c>
      <c r="M18" s="82">
        <f t="shared" si="0"/>
        <v>0.16723944858477816</v>
      </c>
      <c r="N18" s="28">
        <v>6.0767158177793164E-2</v>
      </c>
      <c r="O18" s="28">
        <v>0.14476909116018602</v>
      </c>
      <c r="P18" s="29">
        <v>3.3969683927469997E-2</v>
      </c>
      <c r="Q18" s="29">
        <v>5.0032249054922859E-2</v>
      </c>
      <c r="R18" s="80"/>
      <c r="S18" s="85"/>
    </row>
    <row r="19" spans="1:19" x14ac:dyDescent="0.25">
      <c r="A19" s="106"/>
      <c r="B19" s="32" t="s">
        <v>86</v>
      </c>
      <c r="C19" s="57">
        <v>26</v>
      </c>
      <c r="D19" s="57">
        <v>110</v>
      </c>
      <c r="E19" s="18">
        <f t="shared" si="1"/>
        <v>136</v>
      </c>
      <c r="F19" s="57">
        <v>2</v>
      </c>
      <c r="G19" s="57">
        <v>0</v>
      </c>
      <c r="H19" s="15">
        <f t="shared" si="2"/>
        <v>2</v>
      </c>
      <c r="I19" s="13">
        <f t="shared" si="7"/>
        <v>7.6923076923076927E-2</v>
      </c>
      <c r="J19" s="25" t="s">
        <v>107</v>
      </c>
      <c r="K19" s="16">
        <f t="shared" si="4"/>
        <v>1.4705882352941176E-2</v>
      </c>
      <c r="L19" s="25" t="str">
        <f t="shared" si="5"/>
        <v>0-5%</v>
      </c>
      <c r="M19" s="82">
        <f t="shared" si="0"/>
        <v>0.16723944858477816</v>
      </c>
      <c r="N19" s="28">
        <v>4.0422008345865441E-3</v>
      </c>
      <c r="O19" s="28">
        <v>5.2031614069290626E-2</v>
      </c>
      <c r="P19" s="29">
        <v>1.0663681518354631E-2</v>
      </c>
      <c r="Q19" s="29">
        <v>3.7325731716349453E-2</v>
      </c>
      <c r="R19" s="80"/>
      <c r="S19" s="85"/>
    </row>
    <row r="20" spans="1:19" x14ac:dyDescent="0.25">
      <c r="A20" s="106"/>
      <c r="B20" s="32" t="s">
        <v>87</v>
      </c>
      <c r="C20" s="57">
        <v>170</v>
      </c>
      <c r="D20" s="57">
        <v>333</v>
      </c>
      <c r="E20" s="18">
        <f t="shared" si="1"/>
        <v>503</v>
      </c>
      <c r="F20" s="57">
        <v>9</v>
      </c>
      <c r="G20" s="57">
        <v>29</v>
      </c>
      <c r="H20" s="15">
        <f t="shared" si="2"/>
        <v>38</v>
      </c>
      <c r="I20" s="13">
        <f t="shared" si="7"/>
        <v>5.2941176470588235E-2</v>
      </c>
      <c r="J20" s="13">
        <f t="shared" si="4"/>
        <v>8.7087087087087081E-2</v>
      </c>
      <c r="K20" s="16">
        <f t="shared" si="4"/>
        <v>7.5546719681908542E-2</v>
      </c>
      <c r="L20" s="25" t="str">
        <f t="shared" si="5"/>
        <v>6-10%</v>
      </c>
      <c r="M20" s="82">
        <f t="shared" si="0"/>
        <v>0.16723944858477816</v>
      </c>
      <c r="N20" s="28">
        <v>5.5532828023644946E-2</v>
      </c>
      <c r="O20" s="28">
        <v>0.1019946280928026</v>
      </c>
      <c r="P20" s="29">
        <v>2.0013891658263595E-2</v>
      </c>
      <c r="Q20" s="29">
        <v>2.6447908410894061E-2</v>
      </c>
      <c r="R20" s="80"/>
      <c r="S20" s="85"/>
    </row>
    <row r="21" spans="1:19" x14ac:dyDescent="0.25">
      <c r="A21" s="106"/>
      <c r="B21" s="32" t="s">
        <v>88</v>
      </c>
      <c r="C21" s="57">
        <v>139</v>
      </c>
      <c r="D21" s="57">
        <v>196</v>
      </c>
      <c r="E21" s="18">
        <f t="shared" si="1"/>
        <v>335</v>
      </c>
      <c r="F21" s="57">
        <v>32</v>
      </c>
      <c r="G21" s="57">
        <v>36</v>
      </c>
      <c r="H21" s="15">
        <f t="shared" si="2"/>
        <v>68</v>
      </c>
      <c r="I21" s="13">
        <f t="shared" si="7"/>
        <v>0.23021582733812951</v>
      </c>
      <c r="J21" s="13">
        <f t="shared" si="4"/>
        <v>0.18367346938775511</v>
      </c>
      <c r="K21" s="16">
        <f t="shared" si="4"/>
        <v>0.20298507462686566</v>
      </c>
      <c r="L21" s="25" t="str">
        <f t="shared" si="5"/>
        <v>16-25%</v>
      </c>
      <c r="M21" s="82">
        <f t="shared" si="0"/>
        <v>0.16723944858477816</v>
      </c>
      <c r="N21" s="28">
        <v>0.16339349709563533</v>
      </c>
      <c r="O21" s="28">
        <v>0.24931116464975114</v>
      </c>
      <c r="P21" s="29">
        <v>3.9591577531230326E-2</v>
      </c>
      <c r="Q21" s="29">
        <v>4.6326090022885485E-2</v>
      </c>
      <c r="R21" s="80"/>
      <c r="S21" s="85"/>
    </row>
    <row r="22" spans="1:19" x14ac:dyDescent="0.25">
      <c r="A22" s="106"/>
      <c r="B22" s="32" t="s">
        <v>28</v>
      </c>
      <c r="C22" s="57">
        <v>644</v>
      </c>
      <c r="D22" s="57">
        <v>723</v>
      </c>
      <c r="E22" s="18">
        <f t="shared" si="1"/>
        <v>1367</v>
      </c>
      <c r="F22" s="57">
        <v>21</v>
      </c>
      <c r="G22" s="57">
        <v>20</v>
      </c>
      <c r="H22" s="15">
        <f t="shared" si="2"/>
        <v>41</v>
      </c>
      <c r="I22" s="13">
        <f>F22/C22</f>
        <v>3.2608695652173912E-2</v>
      </c>
      <c r="J22" s="13">
        <f>G22/D22</f>
        <v>2.7662517289073305E-2</v>
      </c>
      <c r="K22" s="16">
        <f>H22/E22</f>
        <v>2.9992684711046085E-2</v>
      </c>
      <c r="L22" s="25" t="str">
        <f>ROUND(N22*100,0)&amp;-ROUND(O22*100,0)&amp;"%"</f>
        <v>2-4%</v>
      </c>
      <c r="M22" s="82">
        <f t="shared" si="0"/>
        <v>0.16723944858477816</v>
      </c>
      <c r="N22" s="28">
        <v>2.2185019212165053E-2</v>
      </c>
      <c r="O22" s="28">
        <v>4.0434508106393596E-2</v>
      </c>
      <c r="P22" s="29">
        <v>7.8076654988810321E-3</v>
      </c>
      <c r="Q22" s="29">
        <v>1.0441823395347511E-2</v>
      </c>
      <c r="R22" s="80"/>
      <c r="S22" s="85"/>
    </row>
    <row r="23" spans="1:19" x14ac:dyDescent="0.25">
      <c r="A23" s="106"/>
      <c r="B23" s="32" t="s">
        <v>89</v>
      </c>
      <c r="C23" s="57">
        <v>172</v>
      </c>
      <c r="D23" s="57">
        <v>152</v>
      </c>
      <c r="E23" s="15">
        <v>296</v>
      </c>
      <c r="F23" s="57">
        <v>19</v>
      </c>
      <c r="G23" s="57">
        <v>16</v>
      </c>
      <c r="H23" s="15">
        <f t="shared" si="2"/>
        <v>35</v>
      </c>
      <c r="I23" s="13">
        <f t="shared" ref="I23:K28" si="8">F23/C23</f>
        <v>0.11046511627906977</v>
      </c>
      <c r="J23" s="13">
        <f t="shared" si="8"/>
        <v>0.10526315789473684</v>
      </c>
      <c r="K23" s="16">
        <f t="shared" si="8"/>
        <v>0.11824324324324324</v>
      </c>
      <c r="L23" s="25" t="str">
        <f t="shared" ref="L23:L26" si="9">ROUND(N23*100,0)&amp;-ROUND(O23*100,0)&amp;"%"</f>
        <v>9-16%</v>
      </c>
      <c r="M23" s="82">
        <f t="shared" si="0"/>
        <v>0.16723944858477816</v>
      </c>
      <c r="N23" s="28">
        <v>8.6260321783169364E-2</v>
      </c>
      <c r="O23" s="28">
        <v>0.16000798060174745</v>
      </c>
      <c r="P23" s="29">
        <v>3.1982921460073879E-2</v>
      </c>
      <c r="Q23" s="29">
        <v>4.1764737358504209E-2</v>
      </c>
      <c r="R23" s="80"/>
      <c r="S23" s="85"/>
    </row>
    <row r="24" spans="1:19" x14ac:dyDescent="0.25">
      <c r="A24" s="106"/>
      <c r="B24" s="32" t="s">
        <v>90</v>
      </c>
      <c r="C24" s="57">
        <v>447</v>
      </c>
      <c r="D24" s="57">
        <v>305</v>
      </c>
      <c r="E24" s="15">
        <v>793</v>
      </c>
      <c r="F24" s="57">
        <v>150</v>
      </c>
      <c r="G24" s="57">
        <v>101</v>
      </c>
      <c r="H24" s="15">
        <f t="shared" si="2"/>
        <v>251</v>
      </c>
      <c r="I24" s="13">
        <f t="shared" si="8"/>
        <v>0.33557046979865773</v>
      </c>
      <c r="J24" s="13">
        <f t="shared" si="8"/>
        <v>0.33114754098360655</v>
      </c>
      <c r="K24" s="16">
        <f t="shared" si="8"/>
        <v>0.31651954602774274</v>
      </c>
      <c r="L24" s="25" t="str">
        <f t="shared" si="9"/>
        <v>29-35%</v>
      </c>
      <c r="M24" s="82">
        <f t="shared" si="0"/>
        <v>0.16723944858477816</v>
      </c>
      <c r="N24" s="28">
        <v>0.28509776146856525</v>
      </c>
      <c r="O24" s="28">
        <v>0.34971038953490696</v>
      </c>
      <c r="P24" s="29">
        <v>3.142178455917749E-2</v>
      </c>
      <c r="Q24" s="29">
        <v>3.3190843507164225E-2</v>
      </c>
      <c r="R24" s="80"/>
      <c r="S24" s="85"/>
    </row>
    <row r="25" spans="1:19" x14ac:dyDescent="0.25">
      <c r="A25" s="106"/>
      <c r="B25" s="32" t="s">
        <v>91</v>
      </c>
      <c r="C25" s="57">
        <v>282</v>
      </c>
      <c r="D25" s="57">
        <v>463</v>
      </c>
      <c r="E25" s="15">
        <v>745</v>
      </c>
      <c r="F25" s="57">
        <v>100</v>
      </c>
      <c r="G25" s="57">
        <v>126</v>
      </c>
      <c r="H25" s="15">
        <f t="shared" si="2"/>
        <v>226</v>
      </c>
      <c r="I25" s="13">
        <f t="shared" si="8"/>
        <v>0.3546099290780142</v>
      </c>
      <c r="J25" s="13">
        <f t="shared" si="8"/>
        <v>0.27213822894168466</v>
      </c>
      <c r="K25" s="16">
        <f t="shared" si="8"/>
        <v>0.30335570469798656</v>
      </c>
      <c r="L25" s="25" t="str">
        <f t="shared" si="9"/>
        <v>27-34%</v>
      </c>
      <c r="M25" s="82">
        <f t="shared" si="0"/>
        <v>0.16723944858477816</v>
      </c>
      <c r="N25" s="28">
        <v>0.27142339577086122</v>
      </c>
      <c r="O25" s="28">
        <v>0.33730552453682094</v>
      </c>
      <c r="P25" s="29">
        <v>3.1932308927125341E-2</v>
      </c>
      <c r="Q25" s="29">
        <v>3.3949819838834383E-2</v>
      </c>
      <c r="R25" s="80"/>
      <c r="S25" s="85"/>
    </row>
    <row r="26" spans="1:19" x14ac:dyDescent="0.25">
      <c r="A26" s="106"/>
      <c r="B26" s="32" t="s">
        <v>92</v>
      </c>
      <c r="C26" s="57">
        <v>216</v>
      </c>
      <c r="D26" s="57">
        <v>492</v>
      </c>
      <c r="E26" s="15">
        <v>513</v>
      </c>
      <c r="F26" s="57">
        <v>11</v>
      </c>
      <c r="G26" s="57">
        <v>30</v>
      </c>
      <c r="H26" s="15">
        <f t="shared" si="2"/>
        <v>41</v>
      </c>
      <c r="I26" s="13">
        <f t="shared" si="8"/>
        <v>5.0925925925925923E-2</v>
      </c>
      <c r="J26" s="13">
        <f t="shared" si="8"/>
        <v>6.097560975609756E-2</v>
      </c>
      <c r="K26" s="16">
        <f t="shared" si="8"/>
        <v>7.9922027290448339E-2</v>
      </c>
      <c r="L26" s="25" t="str">
        <f t="shared" si="9"/>
        <v>6-11%</v>
      </c>
      <c r="M26" s="82">
        <f t="shared" si="0"/>
        <v>0.16723944858477816</v>
      </c>
      <c r="N26" s="28">
        <v>5.9458338241115107E-2</v>
      </c>
      <c r="O26" s="28">
        <v>0.10663020657484328</v>
      </c>
      <c r="P26" s="29">
        <v>2.0463689049333232E-2</v>
      </c>
      <c r="Q26" s="29">
        <v>2.6708179284394937E-2</v>
      </c>
      <c r="R26" s="80"/>
      <c r="S26" s="85"/>
    </row>
    <row r="27" spans="1:19" x14ac:dyDescent="0.25">
      <c r="A27" s="106"/>
      <c r="B27" s="32" t="s">
        <v>33</v>
      </c>
      <c r="C27" s="57">
        <v>791</v>
      </c>
      <c r="D27" s="57">
        <v>894</v>
      </c>
      <c r="E27" s="18">
        <f t="shared" si="1"/>
        <v>1685</v>
      </c>
      <c r="F27" s="57">
        <v>39</v>
      </c>
      <c r="G27" s="57">
        <v>46</v>
      </c>
      <c r="H27" s="15">
        <f t="shared" si="2"/>
        <v>85</v>
      </c>
      <c r="I27" s="13">
        <f t="shared" si="8"/>
        <v>4.9304677623261697E-2</v>
      </c>
      <c r="J27" s="13">
        <f t="shared" si="8"/>
        <v>5.145413870246085E-2</v>
      </c>
      <c r="K27" s="16">
        <f t="shared" si="8"/>
        <v>5.0445103857566766E-2</v>
      </c>
      <c r="L27" s="25" t="str">
        <f>ROUND(N27*100,0)&amp;-ROUND(O27*100,0)&amp;"%"</f>
        <v>4-6%</v>
      </c>
      <c r="M27" s="82">
        <f t="shared" si="0"/>
        <v>0.16723944858477816</v>
      </c>
      <c r="N27" s="28">
        <v>4.0979574508580877E-2</v>
      </c>
      <c r="O27" s="28">
        <v>6.1955750712004119E-2</v>
      </c>
      <c r="P27" s="29">
        <v>9.4655293489858891E-3</v>
      </c>
      <c r="Q27" s="29">
        <v>1.1510646854437354E-2</v>
      </c>
      <c r="R27" s="80"/>
      <c r="S27" s="85"/>
    </row>
    <row r="28" spans="1:19" x14ac:dyDescent="0.25">
      <c r="A28" s="107"/>
      <c r="B28" s="14" t="s">
        <v>110</v>
      </c>
      <c r="C28" s="18">
        <f>SUM(C16:C27)</f>
        <v>3583</v>
      </c>
      <c r="D28" s="18">
        <f t="shared" ref="D28" si="10">SUM(D16:D27)</f>
        <v>4330</v>
      </c>
      <c r="E28" s="18">
        <f t="shared" si="1"/>
        <v>7913</v>
      </c>
      <c r="F28" s="18">
        <f>SUM(F16:F27)</f>
        <v>395</v>
      </c>
      <c r="G28" s="18">
        <f>SUM(G16:G27)</f>
        <v>418</v>
      </c>
      <c r="H28" s="15">
        <f t="shared" si="2"/>
        <v>813</v>
      </c>
      <c r="I28" s="16">
        <f t="shared" si="8"/>
        <v>0.11024281328495673</v>
      </c>
      <c r="J28" s="16">
        <f t="shared" si="8"/>
        <v>9.6535796766743648E-2</v>
      </c>
      <c r="K28" s="16">
        <f t="shared" si="8"/>
        <v>0.10274232276001516</v>
      </c>
      <c r="L28" s="26" t="str">
        <f>ROUND(N28*100,0)&amp;-ROUND(O28*100,0)&amp;"%"</f>
        <v>10-11%</v>
      </c>
      <c r="M28" s="82">
        <f t="shared" si="0"/>
        <v>0.16723944858477816</v>
      </c>
      <c r="N28" s="28">
        <v>9.6244177547717968E-2</v>
      </c>
      <c r="O28" s="28">
        <v>0.10962598606424945</v>
      </c>
      <c r="P28" s="29">
        <v>6.4981452122971906E-3</v>
      </c>
      <c r="Q28" s="29">
        <v>6.8836633042342887E-3</v>
      </c>
      <c r="R28" s="80"/>
      <c r="S28" s="85"/>
    </row>
    <row r="29" spans="1:19" ht="34.5" customHeight="1" x14ac:dyDescent="0.25">
      <c r="A29" s="14" t="s">
        <v>65</v>
      </c>
      <c r="B29" s="14" t="s">
        <v>65</v>
      </c>
      <c r="C29" s="15">
        <v>3428</v>
      </c>
      <c r="D29" s="15">
        <v>2955</v>
      </c>
      <c r="E29" s="18">
        <f t="shared" si="1"/>
        <v>6383</v>
      </c>
      <c r="F29" s="15">
        <v>1597</v>
      </c>
      <c r="G29" s="15">
        <v>1121</v>
      </c>
      <c r="H29" s="15">
        <f t="shared" si="2"/>
        <v>2718</v>
      </c>
      <c r="I29" s="16">
        <f t="shared" si="4"/>
        <v>0.46586931155192535</v>
      </c>
      <c r="J29" s="16">
        <f t="shared" si="4"/>
        <v>0.37935702199661592</v>
      </c>
      <c r="K29" s="16">
        <f t="shared" si="4"/>
        <v>0.42581858060473132</v>
      </c>
      <c r="L29" s="26" t="str">
        <f>ROUND(N29*100,0)&amp;-ROUND(O29*100,0)&amp;"%"</f>
        <v>41-44%</v>
      </c>
      <c r="M29" s="82">
        <f t="shared" si="0"/>
        <v>0.16723944858477816</v>
      </c>
      <c r="N29" s="28">
        <v>0.41373646112298645</v>
      </c>
      <c r="O29" s="28">
        <v>0.43798993471419784</v>
      </c>
      <c r="P29" s="29">
        <v>1.2082119481744868E-2</v>
      </c>
      <c r="Q29" s="29">
        <v>1.2171354109466515E-2</v>
      </c>
      <c r="R29" s="80"/>
      <c r="S29" s="79"/>
    </row>
    <row r="30" spans="1:19" x14ac:dyDescent="0.25">
      <c r="A30" s="56" t="s">
        <v>8</v>
      </c>
      <c r="B30" s="57"/>
      <c r="C30" s="18">
        <f>SUM(C10,C15,C28,C29)</f>
        <v>22734</v>
      </c>
      <c r="D30" s="18">
        <f>SUM(D10,D15,D28,D29)</f>
        <v>29060</v>
      </c>
      <c r="E30" s="18">
        <f t="shared" si="1"/>
        <v>51794</v>
      </c>
      <c r="F30" s="18">
        <f>SUM(F10,F15,F28,F29)</f>
        <v>4333</v>
      </c>
      <c r="G30" s="18">
        <f>SUM(G10,G15,G28,G29)</f>
        <v>4329</v>
      </c>
      <c r="H30" s="18">
        <f>SUM(H10,H15,H28,H29)</f>
        <v>8662</v>
      </c>
      <c r="I30" s="16">
        <f t="shared" si="4"/>
        <v>0.19059558370722265</v>
      </c>
      <c r="J30" s="16">
        <f t="shared" si="4"/>
        <v>0.14896765313145216</v>
      </c>
      <c r="K30" s="16">
        <f t="shared" si="4"/>
        <v>0.16723944858477816</v>
      </c>
      <c r="L30" s="26" t="str">
        <f t="shared" ref="L30" si="11">ROUND(N30*100,0)&amp;-ROUND(O30*100,0)&amp;"%"</f>
        <v>16-17%</v>
      </c>
      <c r="M30" s="82">
        <f t="shared" si="0"/>
        <v>0.16723944858477816</v>
      </c>
      <c r="N30" s="28">
        <v>0.16405021754894838</v>
      </c>
      <c r="O30" s="28">
        <v>0.17047803614676857</v>
      </c>
      <c r="P30" s="29">
        <v>3.1892310358297704E-3</v>
      </c>
      <c r="Q30" s="29">
        <v>3.2385875619904136E-3</v>
      </c>
      <c r="R30" s="80"/>
      <c r="S30" s="79"/>
    </row>
    <row r="31" spans="1:19" x14ac:dyDescent="0.25">
      <c r="A31" s="65" t="s">
        <v>104</v>
      </c>
      <c r="B31" s="52"/>
      <c r="C31" s="53"/>
      <c r="D31" s="53"/>
      <c r="E31" s="53"/>
      <c r="F31" s="53"/>
      <c r="G31" s="53"/>
      <c r="H31" s="53"/>
      <c r="I31" s="23"/>
      <c r="J31" s="23"/>
      <c r="K31" s="23"/>
      <c r="L31" s="77"/>
      <c r="M31" s="82"/>
      <c r="N31" s="83"/>
      <c r="O31" s="83"/>
      <c r="P31" s="84"/>
      <c r="Q31" s="84"/>
      <c r="R31" s="85"/>
      <c r="S31" s="85"/>
    </row>
    <row r="32" spans="1:19" x14ac:dyDescent="0.25">
      <c r="A32" s="51"/>
      <c r="B32" s="52"/>
      <c r="C32" s="53"/>
      <c r="D32" s="53"/>
      <c r="E32" s="53"/>
      <c r="F32" s="53"/>
      <c r="G32" s="53"/>
      <c r="H32" s="53"/>
      <c r="I32" s="23"/>
      <c r="J32" s="23"/>
      <c r="K32" s="23"/>
      <c r="L32" s="54"/>
      <c r="M32" s="86"/>
      <c r="N32" s="87"/>
      <c r="O32" s="87"/>
      <c r="P32" s="88"/>
      <c r="Q32" s="88"/>
      <c r="R32" s="85"/>
      <c r="S32" s="85"/>
    </row>
    <row r="33" spans="1:19" ht="15.75" x14ac:dyDescent="0.25">
      <c r="A33" s="17" t="s">
        <v>94</v>
      </c>
      <c r="B33" s="21"/>
      <c r="C33" s="22"/>
      <c r="D33" s="22"/>
      <c r="E33" s="22"/>
      <c r="F33" s="22"/>
      <c r="G33" s="22"/>
      <c r="H33" s="22"/>
      <c r="I33" s="23"/>
      <c r="J33" s="23"/>
      <c r="K33" s="23"/>
      <c r="L33" s="23"/>
    </row>
    <row r="34" spans="1:19" ht="105" x14ac:dyDescent="0.25">
      <c r="A34" s="19" t="s">
        <v>57</v>
      </c>
      <c r="B34" s="19" t="s">
        <v>56</v>
      </c>
      <c r="C34" s="19" t="s">
        <v>55</v>
      </c>
      <c r="D34" s="19" t="s">
        <v>96</v>
      </c>
      <c r="E34" s="23"/>
      <c r="F34" s="23"/>
      <c r="G34" s="42"/>
      <c r="H34" s="42"/>
      <c r="I34" s="23"/>
      <c r="J34" s="23"/>
      <c r="K34" s="23"/>
      <c r="L34" s="23"/>
    </row>
    <row r="35" spans="1:19" x14ac:dyDescent="0.25">
      <c r="A35" s="36" t="s">
        <v>38</v>
      </c>
      <c r="B35" s="20">
        <v>22734</v>
      </c>
      <c r="C35" s="20">
        <v>4333</v>
      </c>
      <c r="D35" s="37">
        <f>C35/B35</f>
        <v>0.19059558370722265</v>
      </c>
      <c r="E35" s="23"/>
      <c r="F35" s="23"/>
      <c r="G35" s="43"/>
      <c r="H35" s="43"/>
      <c r="I35" s="23"/>
      <c r="J35" s="23"/>
      <c r="K35" s="23"/>
      <c r="L35" s="23"/>
    </row>
    <row r="36" spans="1:19" x14ac:dyDescent="0.25">
      <c r="A36" s="36" t="s">
        <v>39</v>
      </c>
      <c r="B36" s="20">
        <v>29060</v>
      </c>
      <c r="C36" s="20">
        <v>4329</v>
      </c>
      <c r="D36" s="37">
        <f>C36/B36</f>
        <v>0.14896765313145216</v>
      </c>
      <c r="E36" s="23"/>
      <c r="F36" s="23"/>
      <c r="G36" s="43"/>
      <c r="H36" s="43"/>
      <c r="I36" s="23"/>
      <c r="J36" s="23"/>
      <c r="K36" s="23"/>
      <c r="L36" s="23"/>
    </row>
    <row r="37" spans="1:19" x14ac:dyDescent="0.25">
      <c r="A37" s="39" t="s">
        <v>8</v>
      </c>
      <c r="B37" s="18">
        <f>SUM(B35:B36)</f>
        <v>51794</v>
      </c>
      <c r="C37" s="18">
        <f>SUM(C35:C36)</f>
        <v>8662</v>
      </c>
      <c r="D37" s="38">
        <f>C37/B37</f>
        <v>0.16723944858477816</v>
      </c>
      <c r="E37" s="23"/>
      <c r="F37" s="23"/>
      <c r="G37" s="44"/>
      <c r="H37" s="44"/>
      <c r="I37" s="23"/>
      <c r="J37" s="23"/>
      <c r="K37" s="23"/>
      <c r="L37" s="23"/>
    </row>
    <row r="38" spans="1:19" ht="15.75" x14ac:dyDescent="0.25">
      <c r="A38" s="34"/>
      <c r="B38" s="34"/>
      <c r="C38" s="35"/>
      <c r="D38" s="35"/>
      <c r="E38" s="35"/>
      <c r="F38" s="22"/>
      <c r="G38" s="22"/>
      <c r="H38" s="22"/>
      <c r="I38" s="23"/>
      <c r="J38" s="23"/>
      <c r="K38" s="23"/>
      <c r="L38" s="23"/>
    </row>
    <row r="39" spans="1:19" ht="15.75" x14ac:dyDescent="0.25">
      <c r="A39" s="17" t="s">
        <v>99</v>
      </c>
      <c r="B39" s="21"/>
      <c r="C39" s="22"/>
      <c r="D39" s="22"/>
      <c r="E39" s="22"/>
      <c r="F39" s="22"/>
      <c r="G39" s="22"/>
      <c r="H39" s="22"/>
      <c r="I39" s="23"/>
      <c r="J39" s="23"/>
      <c r="K39" s="23"/>
      <c r="L39" s="23"/>
    </row>
    <row r="40" spans="1:19" ht="60" x14ac:dyDescent="0.25">
      <c r="A40" s="19" t="s">
        <v>35</v>
      </c>
      <c r="B40" s="19" t="s">
        <v>48</v>
      </c>
      <c r="C40" s="19" t="s">
        <v>49</v>
      </c>
      <c r="D40" s="42"/>
      <c r="E40" s="42"/>
      <c r="F40" s="22"/>
      <c r="G40" s="22"/>
      <c r="H40" s="22"/>
      <c r="I40" s="23"/>
      <c r="J40" s="23"/>
      <c r="K40" s="23"/>
      <c r="L40" s="23"/>
    </row>
    <row r="41" spans="1:19" ht="15.75" x14ac:dyDescent="0.25">
      <c r="A41" s="76">
        <v>39531</v>
      </c>
      <c r="B41" s="76">
        <v>8366</v>
      </c>
      <c r="C41" s="13">
        <f>B41/A41</f>
        <v>0.21163137790594724</v>
      </c>
      <c r="D41" s="35"/>
      <c r="E41" s="35"/>
      <c r="F41" s="22"/>
      <c r="G41" s="22"/>
      <c r="H41" s="22"/>
      <c r="I41" s="23"/>
      <c r="J41" s="23"/>
      <c r="K41" s="23"/>
      <c r="L41" s="23"/>
    </row>
    <row r="42" spans="1:19" ht="15.75" x14ac:dyDescent="0.25">
      <c r="A42" s="34"/>
      <c r="B42" s="34"/>
      <c r="C42" s="35"/>
      <c r="D42" s="35"/>
      <c r="E42" s="35"/>
      <c r="F42" s="22"/>
      <c r="G42" s="22"/>
      <c r="H42" s="22"/>
      <c r="I42" s="23"/>
      <c r="J42" s="23"/>
      <c r="K42" s="23"/>
      <c r="L42" s="23"/>
    </row>
    <row r="43" spans="1:19" x14ac:dyDescent="0.25">
      <c r="A43" s="17" t="s">
        <v>46</v>
      </c>
    </row>
    <row r="44" spans="1:19" ht="15" customHeight="1" x14ac:dyDescent="0.25">
      <c r="A44" s="95" t="s">
        <v>0</v>
      </c>
      <c r="B44" s="95" t="s">
        <v>1</v>
      </c>
      <c r="C44" s="94" t="s">
        <v>106</v>
      </c>
      <c r="D44" s="94"/>
      <c r="E44" s="94"/>
      <c r="F44" s="94" t="s">
        <v>115</v>
      </c>
      <c r="G44" s="94"/>
      <c r="H44" s="94"/>
      <c r="I44" s="94" t="s">
        <v>116</v>
      </c>
      <c r="J44" s="94"/>
      <c r="K44" s="94"/>
      <c r="L44" s="108" t="s">
        <v>11</v>
      </c>
    </row>
    <row r="45" spans="1:19" ht="27" customHeight="1" x14ac:dyDescent="0.25">
      <c r="A45" s="95"/>
      <c r="B45" s="95"/>
      <c r="C45" s="94"/>
      <c r="D45" s="94"/>
      <c r="E45" s="94"/>
      <c r="F45" s="94"/>
      <c r="G45" s="94"/>
      <c r="H45" s="94"/>
      <c r="I45" s="94"/>
      <c r="J45" s="94"/>
      <c r="K45" s="94"/>
      <c r="L45" s="109"/>
    </row>
    <row r="46" spans="1:19" ht="36" customHeight="1" x14ac:dyDescent="0.25">
      <c r="A46" s="95"/>
      <c r="B46" s="95"/>
      <c r="C46" s="94"/>
      <c r="D46" s="94"/>
      <c r="E46" s="94"/>
      <c r="F46" s="94"/>
      <c r="G46" s="94"/>
      <c r="H46" s="94"/>
      <c r="I46" s="94"/>
      <c r="J46" s="94"/>
      <c r="K46" s="94"/>
      <c r="L46" s="109"/>
      <c r="M46" s="80"/>
      <c r="N46" s="80"/>
      <c r="O46" s="80"/>
      <c r="P46" s="80"/>
      <c r="Q46" s="80"/>
      <c r="R46" s="89"/>
    </row>
    <row r="47" spans="1:19" ht="17.25" customHeight="1" x14ac:dyDescent="0.25">
      <c r="A47" s="95"/>
      <c r="B47" s="95"/>
      <c r="C47" s="90">
        <v>3002</v>
      </c>
      <c r="D47" s="90">
        <v>3004</v>
      </c>
      <c r="E47" s="90" t="s">
        <v>42</v>
      </c>
      <c r="F47" s="90">
        <v>3002</v>
      </c>
      <c r="G47" s="90">
        <v>3004</v>
      </c>
      <c r="H47" s="90" t="s">
        <v>42</v>
      </c>
      <c r="I47" s="90">
        <v>3002</v>
      </c>
      <c r="J47" s="90">
        <v>3004</v>
      </c>
      <c r="K47" s="90" t="s">
        <v>42</v>
      </c>
      <c r="L47" s="110"/>
      <c r="M47" s="80"/>
      <c r="N47" s="92" t="s">
        <v>12</v>
      </c>
      <c r="O47" s="92" t="s">
        <v>13</v>
      </c>
      <c r="P47" s="92" t="s">
        <v>14</v>
      </c>
      <c r="Q47" s="92" t="s">
        <v>15</v>
      </c>
      <c r="R47" s="85"/>
      <c r="S47" s="85"/>
    </row>
    <row r="48" spans="1:19" x14ac:dyDescent="0.25">
      <c r="A48" s="95" t="s">
        <v>2</v>
      </c>
      <c r="B48" s="31" t="s">
        <v>16</v>
      </c>
      <c r="C48" s="57">
        <v>767</v>
      </c>
      <c r="D48" s="57">
        <v>2611</v>
      </c>
      <c r="E48" s="18">
        <f>SUM(C48:D48)</f>
        <v>3378</v>
      </c>
      <c r="F48" s="20">
        <v>172</v>
      </c>
      <c r="G48" s="57">
        <v>382</v>
      </c>
      <c r="H48" s="18">
        <f>SUM(F48:G48)</f>
        <v>554</v>
      </c>
      <c r="I48" s="13">
        <f>F48/C48</f>
        <v>0.22425032594524119</v>
      </c>
      <c r="J48" s="13">
        <f>G48/D48</f>
        <v>0.14630409804672539</v>
      </c>
      <c r="K48" s="16">
        <f>H48/E48</f>
        <v>0.1640023682652457</v>
      </c>
      <c r="L48" s="25" t="str">
        <f>ROUND(N48*100,0)&amp;-ROUND(O48*100,0)&amp;"%"</f>
        <v>15-18%</v>
      </c>
      <c r="M48" s="82">
        <f>$K$71</f>
        <v>0.17238850064179623</v>
      </c>
      <c r="N48" s="28">
        <v>0.15189866582503242</v>
      </c>
      <c r="O48" s="28">
        <v>0.17686939201427437</v>
      </c>
      <c r="P48" s="29">
        <v>1.2103702440213276E-2</v>
      </c>
      <c r="Q48" s="29">
        <v>1.2867023749028678E-2</v>
      </c>
      <c r="R48" s="85"/>
      <c r="S48" s="85"/>
    </row>
    <row r="49" spans="1:19" x14ac:dyDescent="0.25">
      <c r="A49" s="95"/>
      <c r="B49" s="31" t="s">
        <v>77</v>
      </c>
      <c r="C49" s="57">
        <v>670</v>
      </c>
      <c r="D49" s="57">
        <v>2858</v>
      </c>
      <c r="E49" s="18">
        <f t="shared" ref="E49:E71" si="12">SUM(C49:D49)</f>
        <v>3528</v>
      </c>
      <c r="F49" s="20">
        <v>0</v>
      </c>
      <c r="G49" s="57">
        <v>0</v>
      </c>
      <c r="H49" s="18">
        <f t="shared" ref="H49:H70" si="13">SUM(F49:G49)</f>
        <v>0</v>
      </c>
      <c r="I49" s="25" t="s">
        <v>107</v>
      </c>
      <c r="J49" s="25" t="s">
        <v>107</v>
      </c>
      <c r="K49" s="93" t="s">
        <v>107</v>
      </c>
      <c r="L49" s="25" t="s">
        <v>107</v>
      </c>
      <c r="M49" s="82">
        <f t="shared" ref="M49:M71" si="14">$K$71</f>
        <v>0.17238850064179623</v>
      </c>
      <c r="N49" s="28">
        <v>2.831384417511568E-14</v>
      </c>
      <c r="O49" s="28">
        <v>1.0876601522681359E-3</v>
      </c>
      <c r="P49" s="29" t="e">
        <v>#VALUE!</v>
      </c>
      <c r="Q49" s="29" t="e">
        <v>#VALUE!</v>
      </c>
      <c r="R49" s="85"/>
      <c r="S49" s="85"/>
    </row>
    <row r="50" spans="1:19" x14ac:dyDescent="0.25">
      <c r="A50" s="95"/>
      <c r="B50" s="32" t="s">
        <v>17</v>
      </c>
      <c r="C50" s="57">
        <v>1068</v>
      </c>
      <c r="D50" s="57">
        <v>4088</v>
      </c>
      <c r="E50" s="18">
        <f t="shared" si="12"/>
        <v>5156</v>
      </c>
      <c r="F50" s="20">
        <v>136</v>
      </c>
      <c r="G50" s="57">
        <v>348</v>
      </c>
      <c r="H50" s="18">
        <f t="shared" si="13"/>
        <v>484</v>
      </c>
      <c r="I50" s="13">
        <f t="shared" ref="I50:K64" si="15">F50/C50</f>
        <v>0.12734082397003746</v>
      </c>
      <c r="J50" s="13">
        <f t="shared" si="15"/>
        <v>8.5127201565557725E-2</v>
      </c>
      <c r="K50" s="16">
        <f t="shared" ref="K50" si="16">H50/E50</f>
        <v>9.3871217998448414E-2</v>
      </c>
      <c r="L50" s="25" t="str">
        <f t="shared" ref="L50" si="17">ROUND(N50*100,0)&amp;-ROUND(O50*100,0)&amp;"%"</f>
        <v>9-10%</v>
      </c>
      <c r="M50" s="82">
        <f t="shared" si="14"/>
        <v>0.17238850064179623</v>
      </c>
      <c r="N50" s="28">
        <v>8.6210085526883112E-2</v>
      </c>
      <c r="O50" s="28">
        <v>0.1021370669776544</v>
      </c>
      <c r="P50" s="29">
        <v>7.6611324715653017E-3</v>
      </c>
      <c r="Q50" s="29">
        <v>8.2658489792059864E-3</v>
      </c>
      <c r="R50" s="85"/>
      <c r="S50" s="85"/>
    </row>
    <row r="51" spans="1:19" x14ac:dyDescent="0.25">
      <c r="A51" s="95"/>
      <c r="B51" s="15" t="s">
        <v>108</v>
      </c>
      <c r="C51" s="18">
        <f>SUM(C48:C50)</f>
        <v>2505</v>
      </c>
      <c r="D51" s="18">
        <f>SUM(D48:D50)</f>
        <v>9557</v>
      </c>
      <c r="E51" s="18">
        <f t="shared" si="12"/>
        <v>12062</v>
      </c>
      <c r="F51" s="18">
        <f t="shared" ref="F51:G51" si="18">SUM(F48:F50)</f>
        <v>308</v>
      </c>
      <c r="G51" s="18">
        <f t="shared" si="18"/>
        <v>730</v>
      </c>
      <c r="H51" s="18">
        <f t="shared" si="13"/>
        <v>1038</v>
      </c>
      <c r="I51" s="16">
        <f t="shared" si="15"/>
        <v>0.12295409181636727</v>
      </c>
      <c r="J51" s="16">
        <f t="shared" si="15"/>
        <v>7.6383802448467097E-2</v>
      </c>
      <c r="K51" s="16">
        <f t="shared" si="15"/>
        <v>8.6055380533908141E-2</v>
      </c>
      <c r="L51" s="26" t="str">
        <f t="shared" ref="L51:L71" si="19">ROUND(N51*100,0)&amp;-ROUND(O51*100,0)&amp;"%"</f>
        <v>8-9%</v>
      </c>
      <c r="M51" s="82">
        <f t="shared" si="14"/>
        <v>0.17238850064179623</v>
      </c>
      <c r="N51" s="28">
        <v>8.1181433720445562E-2</v>
      </c>
      <c r="O51" s="28">
        <v>9.1192905275514019E-2</v>
      </c>
      <c r="P51" s="29">
        <v>4.8739468134625791E-3</v>
      </c>
      <c r="Q51" s="29">
        <v>5.1375247416058784E-3</v>
      </c>
      <c r="R51" s="85"/>
      <c r="S51" s="85"/>
    </row>
    <row r="52" spans="1:19" x14ac:dyDescent="0.25">
      <c r="A52" s="95" t="s">
        <v>4</v>
      </c>
      <c r="B52" s="32" t="s">
        <v>18</v>
      </c>
      <c r="C52" s="57">
        <v>1745</v>
      </c>
      <c r="D52" s="57">
        <v>8626</v>
      </c>
      <c r="E52" s="18">
        <f t="shared" si="12"/>
        <v>10371</v>
      </c>
      <c r="F52" s="20">
        <v>170</v>
      </c>
      <c r="G52" s="57">
        <v>659</v>
      </c>
      <c r="H52" s="18">
        <f t="shared" si="13"/>
        <v>829</v>
      </c>
      <c r="I52" s="13">
        <f t="shared" si="15"/>
        <v>9.7421203438395415E-2</v>
      </c>
      <c r="J52" s="13">
        <f t="shared" si="15"/>
        <v>7.6396939485277066E-2</v>
      </c>
      <c r="K52" s="16">
        <f t="shared" si="15"/>
        <v>7.9934432552309323E-2</v>
      </c>
      <c r="L52" s="25" t="str">
        <f t="shared" si="19"/>
        <v>7-9%</v>
      </c>
      <c r="M52" s="82">
        <f t="shared" si="14"/>
        <v>0.17238850064179623</v>
      </c>
      <c r="N52" s="28">
        <v>7.4869305557358795E-2</v>
      </c>
      <c r="O52" s="28">
        <v>8.5310630907203103E-2</v>
      </c>
      <c r="P52" s="29">
        <v>5.0651269949505279E-3</v>
      </c>
      <c r="Q52" s="29">
        <v>5.3761983548937797E-3</v>
      </c>
      <c r="R52" s="85"/>
      <c r="S52" s="85"/>
    </row>
    <row r="53" spans="1:19" x14ac:dyDescent="0.25">
      <c r="A53" s="95"/>
      <c r="B53" s="32" t="s">
        <v>19</v>
      </c>
      <c r="C53" s="57">
        <v>1464</v>
      </c>
      <c r="D53" s="57">
        <v>4806</v>
      </c>
      <c r="E53" s="18">
        <f t="shared" si="12"/>
        <v>6270</v>
      </c>
      <c r="F53" s="20">
        <v>522</v>
      </c>
      <c r="G53" s="57">
        <v>1399</v>
      </c>
      <c r="H53" s="18">
        <f t="shared" si="13"/>
        <v>1921</v>
      </c>
      <c r="I53" s="13">
        <f t="shared" si="15"/>
        <v>0.35655737704918034</v>
      </c>
      <c r="J53" s="13">
        <f t="shared" si="15"/>
        <v>0.29109446525176863</v>
      </c>
      <c r="K53" s="16">
        <f t="shared" si="15"/>
        <v>0.30637958532695375</v>
      </c>
      <c r="L53" s="25" t="str">
        <f t="shared" si="19"/>
        <v>30-32%</v>
      </c>
      <c r="M53" s="82">
        <f t="shared" si="14"/>
        <v>0.17238850064179623</v>
      </c>
      <c r="N53" s="28">
        <v>0.29509052627376336</v>
      </c>
      <c r="O53" s="28">
        <v>0.31790575009358868</v>
      </c>
      <c r="P53" s="29">
        <v>1.1289059053190387E-2</v>
      </c>
      <c r="Q53" s="29">
        <v>1.1526164766634928E-2</v>
      </c>
      <c r="R53" s="85"/>
      <c r="S53" s="85"/>
    </row>
    <row r="54" spans="1:19" x14ac:dyDescent="0.25">
      <c r="A54" s="95"/>
      <c r="B54" s="33" t="s">
        <v>20</v>
      </c>
      <c r="C54" s="57">
        <v>1036</v>
      </c>
      <c r="D54" s="57">
        <v>1982</v>
      </c>
      <c r="E54" s="18">
        <f t="shared" si="12"/>
        <v>3018</v>
      </c>
      <c r="F54" s="20">
        <v>68</v>
      </c>
      <c r="G54" s="57">
        <v>90</v>
      </c>
      <c r="H54" s="18">
        <f t="shared" si="13"/>
        <v>158</v>
      </c>
      <c r="I54" s="13">
        <f t="shared" si="15"/>
        <v>6.5637065637065631E-2</v>
      </c>
      <c r="J54" s="13">
        <f t="shared" si="15"/>
        <v>4.5408678102926335E-2</v>
      </c>
      <c r="K54" s="16">
        <f t="shared" si="15"/>
        <v>5.2352551358515576E-2</v>
      </c>
      <c r="L54" s="25" t="str">
        <f t="shared" si="19"/>
        <v>4-6%</v>
      </c>
      <c r="M54" s="82">
        <f t="shared" si="14"/>
        <v>0.17238850064179623</v>
      </c>
      <c r="N54" s="28">
        <v>4.495972892917733E-2</v>
      </c>
      <c r="O54" s="28">
        <v>6.0883495877181143E-2</v>
      </c>
      <c r="P54" s="29">
        <v>7.3928224293382458E-3</v>
      </c>
      <c r="Q54" s="29">
        <v>8.5309445186655675E-3</v>
      </c>
      <c r="R54" s="85"/>
      <c r="S54" s="85"/>
    </row>
    <row r="55" spans="1:19" x14ac:dyDescent="0.25">
      <c r="A55" s="95"/>
      <c r="B55" s="32" t="s">
        <v>21</v>
      </c>
      <c r="C55" s="57">
        <v>609</v>
      </c>
      <c r="D55" s="57">
        <v>1021</v>
      </c>
      <c r="E55" s="18">
        <f t="shared" si="12"/>
        <v>1630</v>
      </c>
      <c r="F55" s="20">
        <v>36</v>
      </c>
      <c r="G55" s="57">
        <v>106</v>
      </c>
      <c r="H55" s="18">
        <f t="shared" si="13"/>
        <v>142</v>
      </c>
      <c r="I55" s="13">
        <f t="shared" si="15"/>
        <v>5.9113300492610835E-2</v>
      </c>
      <c r="J55" s="13">
        <f t="shared" si="15"/>
        <v>0.10381978452497552</v>
      </c>
      <c r="K55" s="16">
        <f t="shared" si="15"/>
        <v>8.7116564417177911E-2</v>
      </c>
      <c r="L55" s="25" t="str">
        <f t="shared" si="19"/>
        <v>7-10%</v>
      </c>
      <c r="M55" s="82">
        <f t="shared" si="14"/>
        <v>0.17238850064179623</v>
      </c>
      <c r="N55" s="28">
        <v>7.4378761293410603E-2</v>
      </c>
      <c r="O55" s="28">
        <v>0.10179588796624385</v>
      </c>
      <c r="P55" s="29">
        <v>1.2737803123767308E-2</v>
      </c>
      <c r="Q55" s="29">
        <v>1.467932354906594E-2</v>
      </c>
      <c r="R55" s="85"/>
      <c r="S55" s="85"/>
    </row>
    <row r="56" spans="1:19" x14ac:dyDescent="0.25">
      <c r="A56" s="102"/>
      <c r="B56" s="47" t="s">
        <v>109</v>
      </c>
      <c r="C56" s="48">
        <f>SUM(C52:C55)</f>
        <v>4854</v>
      </c>
      <c r="D56" s="48">
        <f t="shared" ref="D56:G56" si="20">SUM(D52:D55)</f>
        <v>16435</v>
      </c>
      <c r="E56" s="18">
        <f t="shared" si="12"/>
        <v>21289</v>
      </c>
      <c r="F56" s="48">
        <f t="shared" si="20"/>
        <v>796</v>
      </c>
      <c r="G56" s="48">
        <f t="shared" si="20"/>
        <v>2254</v>
      </c>
      <c r="H56" s="18">
        <f t="shared" si="13"/>
        <v>3050</v>
      </c>
      <c r="I56" s="49">
        <f t="shared" si="15"/>
        <v>0.16398846312319737</v>
      </c>
      <c r="J56" s="49">
        <f t="shared" si="15"/>
        <v>0.13714633404320048</v>
      </c>
      <c r="K56" s="49">
        <f t="shared" si="15"/>
        <v>0.14326647564469913</v>
      </c>
      <c r="L56" s="50" t="str">
        <f t="shared" si="19"/>
        <v>14-15%</v>
      </c>
      <c r="M56" s="82">
        <f t="shared" si="14"/>
        <v>0.17238850064179623</v>
      </c>
      <c r="N56" s="28">
        <v>0.13862467946378004</v>
      </c>
      <c r="O56" s="28">
        <v>0.14803698847207575</v>
      </c>
      <c r="P56" s="29">
        <v>4.6417961809190889E-3</v>
      </c>
      <c r="Q56" s="29">
        <v>4.7705128273766162E-3</v>
      </c>
      <c r="R56" s="85"/>
      <c r="S56" s="85"/>
    </row>
    <row r="57" spans="1:19" x14ac:dyDescent="0.25">
      <c r="A57" s="102" t="s">
        <v>6</v>
      </c>
      <c r="B57" s="32" t="s">
        <v>83</v>
      </c>
      <c r="C57" s="57">
        <v>20</v>
      </c>
      <c r="D57" s="57">
        <v>11</v>
      </c>
      <c r="E57" s="18">
        <f t="shared" si="12"/>
        <v>31</v>
      </c>
      <c r="F57" s="20">
        <v>0</v>
      </c>
      <c r="G57" s="57">
        <v>0</v>
      </c>
      <c r="H57" s="18">
        <f t="shared" si="13"/>
        <v>0</v>
      </c>
      <c r="I57" s="25" t="s">
        <v>107</v>
      </c>
      <c r="J57" s="25" t="s">
        <v>107</v>
      </c>
      <c r="K57" s="93" t="s">
        <v>107</v>
      </c>
      <c r="L57" s="25" t="s">
        <v>107</v>
      </c>
      <c r="M57" s="82">
        <f t="shared" si="14"/>
        <v>0.17238850064179623</v>
      </c>
      <c r="N57" s="28">
        <v>2.8701454097141652E-12</v>
      </c>
      <c r="O57" s="28">
        <v>0.11025499660357037</v>
      </c>
      <c r="P57" s="29" t="e">
        <v>#VALUE!</v>
      </c>
      <c r="Q57" s="29" t="e">
        <v>#VALUE!</v>
      </c>
      <c r="R57" s="85"/>
      <c r="S57" s="85"/>
    </row>
    <row r="58" spans="1:19" x14ac:dyDescent="0.25">
      <c r="A58" s="103"/>
      <c r="B58" s="32" t="s">
        <v>84</v>
      </c>
      <c r="C58" s="57">
        <v>90</v>
      </c>
      <c r="D58" s="57">
        <v>113</v>
      </c>
      <c r="E58" s="18">
        <f t="shared" si="12"/>
        <v>203</v>
      </c>
      <c r="F58" s="20">
        <v>2</v>
      </c>
      <c r="G58" s="57">
        <v>5</v>
      </c>
      <c r="H58" s="18">
        <f t="shared" si="13"/>
        <v>7</v>
      </c>
      <c r="I58" s="13">
        <f t="shared" si="15"/>
        <v>2.2222222222222223E-2</v>
      </c>
      <c r="J58" s="13">
        <f t="shared" si="15"/>
        <v>4.4247787610619468E-2</v>
      </c>
      <c r="K58" s="16">
        <f t="shared" si="15"/>
        <v>3.4482758620689655E-2</v>
      </c>
      <c r="L58" s="25" t="str">
        <f t="shared" ref="L58:L70" si="21">ROUND(N58*100,0)&amp;-ROUND(O58*100,0)&amp;"%"</f>
        <v>2-7%</v>
      </c>
      <c r="M58" s="82">
        <f t="shared" si="14"/>
        <v>0.17238850064179623</v>
      </c>
      <c r="N58" s="28">
        <v>1.6802019390917911E-2</v>
      </c>
      <c r="O58" s="28">
        <v>6.9454597879810398E-2</v>
      </c>
      <c r="P58" s="29">
        <v>1.7680739229771744E-2</v>
      </c>
      <c r="Q58" s="29">
        <v>3.4971839259120743E-2</v>
      </c>
      <c r="R58" s="85"/>
      <c r="S58" s="85"/>
    </row>
    <row r="59" spans="1:19" x14ac:dyDescent="0.25">
      <c r="A59" s="103"/>
      <c r="B59" s="32" t="s">
        <v>85</v>
      </c>
      <c r="C59" s="57">
        <v>33</v>
      </c>
      <c r="D59" s="57">
        <v>27</v>
      </c>
      <c r="E59" s="18">
        <f t="shared" si="12"/>
        <v>60</v>
      </c>
      <c r="F59" s="20">
        <v>3</v>
      </c>
      <c r="G59" s="57">
        <v>5</v>
      </c>
      <c r="H59" s="18">
        <f t="shared" si="13"/>
        <v>8</v>
      </c>
      <c r="I59" s="13">
        <f t="shared" si="15"/>
        <v>9.0909090909090912E-2</v>
      </c>
      <c r="J59" s="13">
        <f t="shared" si="15"/>
        <v>0.18518518518518517</v>
      </c>
      <c r="K59" s="16">
        <f t="shared" si="15"/>
        <v>0.13333333333333333</v>
      </c>
      <c r="L59" s="25" t="str">
        <f t="shared" si="21"/>
        <v>7-24%</v>
      </c>
      <c r="M59" s="82">
        <f t="shared" si="14"/>
        <v>0.17238850064179623</v>
      </c>
      <c r="N59" s="28">
        <v>6.9141186084395276E-2</v>
      </c>
      <c r="O59" s="28">
        <v>0.24165133687314364</v>
      </c>
      <c r="P59" s="29">
        <v>6.4192147248938056E-2</v>
      </c>
      <c r="Q59" s="29">
        <v>0.1083180035398103</v>
      </c>
      <c r="R59" s="85"/>
      <c r="S59" s="85"/>
    </row>
    <row r="60" spans="1:19" ht="15.75" customHeight="1" x14ac:dyDescent="0.25">
      <c r="A60" s="103"/>
      <c r="B60" s="32" t="s">
        <v>25</v>
      </c>
      <c r="C60" s="57">
        <v>282</v>
      </c>
      <c r="D60" s="57">
        <v>995</v>
      </c>
      <c r="E60" s="18">
        <f t="shared" si="12"/>
        <v>1277</v>
      </c>
      <c r="F60" s="20">
        <v>134</v>
      </c>
      <c r="G60" s="57">
        <v>539</v>
      </c>
      <c r="H60" s="18">
        <f t="shared" si="13"/>
        <v>673</v>
      </c>
      <c r="I60" s="13">
        <f t="shared" si="15"/>
        <v>0.47517730496453903</v>
      </c>
      <c r="J60" s="13">
        <f t="shared" si="15"/>
        <v>0.54170854271356783</v>
      </c>
      <c r="K60" s="16">
        <f t="shared" si="15"/>
        <v>0.52701644479248233</v>
      </c>
      <c r="L60" s="25" t="str">
        <f t="shared" si="21"/>
        <v>50-55%</v>
      </c>
      <c r="M60" s="82">
        <f t="shared" si="14"/>
        <v>0.17238850064179623</v>
      </c>
      <c r="N60" s="28">
        <v>0.49959302448574466</v>
      </c>
      <c r="O60" s="28">
        <v>0.55427781203833393</v>
      </c>
      <c r="P60" s="29">
        <v>2.7423420306737667E-2</v>
      </c>
      <c r="Q60" s="29">
        <v>2.7261367245851598E-2</v>
      </c>
      <c r="R60" s="85"/>
      <c r="S60" s="85"/>
    </row>
    <row r="61" spans="1:19" x14ac:dyDescent="0.25">
      <c r="A61" s="103"/>
      <c r="B61" s="32" t="s">
        <v>87</v>
      </c>
      <c r="C61" s="57">
        <v>169</v>
      </c>
      <c r="D61" s="57">
        <v>268</v>
      </c>
      <c r="E61" s="18">
        <f t="shared" si="12"/>
        <v>437</v>
      </c>
      <c r="F61" s="20">
        <v>50</v>
      </c>
      <c r="G61" s="57">
        <v>81</v>
      </c>
      <c r="H61" s="18">
        <f t="shared" si="13"/>
        <v>131</v>
      </c>
      <c r="I61" s="13">
        <f t="shared" si="15"/>
        <v>0.29585798816568049</v>
      </c>
      <c r="J61" s="13">
        <f t="shared" si="15"/>
        <v>0.30223880597014924</v>
      </c>
      <c r="K61" s="16">
        <f t="shared" si="15"/>
        <v>0.2997711670480549</v>
      </c>
      <c r="L61" s="25" t="str">
        <f t="shared" si="21"/>
        <v>26-34%</v>
      </c>
      <c r="M61" s="82">
        <f t="shared" si="14"/>
        <v>0.17238850064179623</v>
      </c>
      <c r="N61" s="28">
        <v>0.25871216842934613</v>
      </c>
      <c r="O61" s="28">
        <v>0.3443197091343691</v>
      </c>
      <c r="P61" s="29">
        <v>4.1058998618708764E-2</v>
      </c>
      <c r="Q61" s="29">
        <v>4.4548542086314202E-2</v>
      </c>
      <c r="R61" s="85"/>
      <c r="S61" s="85"/>
    </row>
    <row r="62" spans="1:19" x14ac:dyDescent="0.25">
      <c r="A62" s="103"/>
      <c r="B62" s="32" t="s">
        <v>88</v>
      </c>
      <c r="C62" s="57">
        <v>202</v>
      </c>
      <c r="D62" s="57">
        <v>63</v>
      </c>
      <c r="E62" s="18">
        <f t="shared" si="12"/>
        <v>265</v>
      </c>
      <c r="F62" s="20">
        <v>30</v>
      </c>
      <c r="G62" s="57">
        <v>3</v>
      </c>
      <c r="H62" s="18">
        <f t="shared" si="13"/>
        <v>33</v>
      </c>
      <c r="I62" s="13">
        <f t="shared" si="15"/>
        <v>0.14851485148514851</v>
      </c>
      <c r="J62" s="13">
        <f t="shared" si="15"/>
        <v>4.7619047619047616E-2</v>
      </c>
      <c r="K62" s="16">
        <f t="shared" si="15"/>
        <v>0.12452830188679245</v>
      </c>
      <c r="L62" s="25" t="str">
        <f t="shared" si="21"/>
        <v>9-17%</v>
      </c>
      <c r="M62" s="82">
        <f t="shared" si="14"/>
        <v>0.17238850064179623</v>
      </c>
      <c r="N62" s="28">
        <v>9.0061575029997565E-2</v>
      </c>
      <c r="O62" s="28">
        <v>0.16972516904547993</v>
      </c>
      <c r="P62" s="29">
        <v>3.4466726856794888E-2</v>
      </c>
      <c r="Q62" s="29">
        <v>4.5196867158687482E-2</v>
      </c>
      <c r="R62" s="85"/>
      <c r="S62" s="85"/>
    </row>
    <row r="63" spans="1:19" x14ac:dyDescent="0.25">
      <c r="A63" s="103"/>
      <c r="B63" s="32" t="s">
        <v>28</v>
      </c>
      <c r="C63" s="57">
        <v>870</v>
      </c>
      <c r="D63" s="57">
        <v>1111</v>
      </c>
      <c r="E63" s="18">
        <f t="shared" si="12"/>
        <v>1981</v>
      </c>
      <c r="F63" s="20">
        <v>522</v>
      </c>
      <c r="G63" s="57">
        <v>469</v>
      </c>
      <c r="H63" s="18">
        <f t="shared" si="13"/>
        <v>991</v>
      </c>
      <c r="I63" s="13">
        <f t="shared" si="15"/>
        <v>0.6</v>
      </c>
      <c r="J63" s="13">
        <f t="shared" si="15"/>
        <v>0.42214221422142212</v>
      </c>
      <c r="K63" s="16">
        <f t="shared" si="15"/>
        <v>0.50025239777889952</v>
      </c>
      <c r="L63" s="25" t="str">
        <f t="shared" si="21"/>
        <v>48-52%</v>
      </c>
      <c r="M63" s="82">
        <f t="shared" si="14"/>
        <v>0.17238850064179623</v>
      </c>
      <c r="N63" s="28">
        <v>0.47825537563350928</v>
      </c>
      <c r="O63" s="28">
        <v>0.52224844294778083</v>
      </c>
      <c r="P63" s="29">
        <v>2.1997022145390233E-2</v>
      </c>
      <c r="Q63" s="29">
        <v>2.1996045168881317E-2</v>
      </c>
      <c r="R63" s="85"/>
      <c r="S63" s="85"/>
    </row>
    <row r="64" spans="1:19" x14ac:dyDescent="0.25">
      <c r="A64" s="103"/>
      <c r="B64" s="32" t="s">
        <v>89</v>
      </c>
      <c r="C64" s="57">
        <v>140</v>
      </c>
      <c r="D64" s="57">
        <v>152</v>
      </c>
      <c r="E64" s="18">
        <f t="shared" si="12"/>
        <v>292</v>
      </c>
      <c r="F64" s="20">
        <v>21</v>
      </c>
      <c r="G64" s="57">
        <v>22</v>
      </c>
      <c r="H64" s="18">
        <f t="shared" si="13"/>
        <v>43</v>
      </c>
      <c r="I64" s="13">
        <f t="shared" si="15"/>
        <v>0.15</v>
      </c>
      <c r="J64" s="13">
        <f t="shared" si="15"/>
        <v>0.14473684210526316</v>
      </c>
      <c r="K64" s="16">
        <f t="shared" si="15"/>
        <v>0.14726027397260275</v>
      </c>
      <c r="L64" s="25" t="str">
        <f t="shared" si="21"/>
        <v>11-19%</v>
      </c>
      <c r="M64" s="82">
        <f t="shared" si="14"/>
        <v>0.17238850064179623</v>
      </c>
      <c r="N64" s="28">
        <v>0.11120136872549344</v>
      </c>
      <c r="O64" s="28">
        <v>0.19247969174261828</v>
      </c>
      <c r="P64" s="29">
        <v>3.6058905247109307E-2</v>
      </c>
      <c r="Q64" s="29">
        <v>4.5219417770015535E-2</v>
      </c>
      <c r="R64" s="85"/>
      <c r="S64" s="85"/>
    </row>
    <row r="65" spans="1:19" x14ac:dyDescent="0.25">
      <c r="A65" s="103"/>
      <c r="B65" s="32" t="s">
        <v>90</v>
      </c>
      <c r="C65" s="57">
        <v>209</v>
      </c>
      <c r="D65" s="57">
        <v>463</v>
      </c>
      <c r="E65" s="18">
        <f t="shared" si="12"/>
        <v>672</v>
      </c>
      <c r="F65" s="20">
        <v>9</v>
      </c>
      <c r="G65" s="57">
        <v>11</v>
      </c>
      <c r="H65" s="18">
        <f t="shared" si="13"/>
        <v>20</v>
      </c>
      <c r="I65" s="13">
        <f t="shared" ref="I65:K71" si="22">F65/C65</f>
        <v>4.3062200956937802E-2</v>
      </c>
      <c r="J65" s="13">
        <f t="shared" si="22"/>
        <v>2.3758099352051837E-2</v>
      </c>
      <c r="K65" s="16">
        <f t="shared" si="22"/>
        <v>2.976190476190476E-2</v>
      </c>
      <c r="L65" s="25" t="str">
        <f t="shared" si="21"/>
        <v>2-5%</v>
      </c>
      <c r="M65" s="82">
        <f t="shared" si="14"/>
        <v>0.17238850064179623</v>
      </c>
      <c r="N65" s="28">
        <v>1.9347535740001465E-2</v>
      </c>
      <c r="O65" s="28">
        <v>4.5521885398613696E-2</v>
      </c>
      <c r="P65" s="29">
        <v>1.0414369021903295E-2</v>
      </c>
      <c r="Q65" s="29">
        <v>1.5759980636708935E-2</v>
      </c>
      <c r="R65" s="85"/>
      <c r="S65" s="85"/>
    </row>
    <row r="66" spans="1:19" x14ac:dyDescent="0.25">
      <c r="A66" s="103"/>
      <c r="B66" s="32" t="s">
        <v>91</v>
      </c>
      <c r="C66" s="57">
        <v>74</v>
      </c>
      <c r="D66" s="57">
        <v>252</v>
      </c>
      <c r="E66" s="18">
        <f t="shared" si="12"/>
        <v>326</v>
      </c>
      <c r="F66" s="20">
        <v>12</v>
      </c>
      <c r="G66" s="57">
        <v>7</v>
      </c>
      <c r="H66" s="18">
        <f t="shared" si="13"/>
        <v>19</v>
      </c>
      <c r="I66" s="13">
        <f t="shared" si="22"/>
        <v>0.16216216216216217</v>
      </c>
      <c r="J66" s="13">
        <f t="shared" si="22"/>
        <v>2.7777777777777776E-2</v>
      </c>
      <c r="K66" s="16">
        <f t="shared" si="22"/>
        <v>5.8282208588957052E-2</v>
      </c>
      <c r="L66" s="25" t="str">
        <f t="shared" si="21"/>
        <v>4-9%</v>
      </c>
      <c r="M66" s="82">
        <f t="shared" si="14"/>
        <v>0.17238850064179623</v>
      </c>
      <c r="N66" s="28">
        <v>3.7625858345210442E-2</v>
      </c>
      <c r="O66" s="28">
        <v>8.9227343592714781E-2</v>
      </c>
      <c r="P66" s="29">
        <v>2.065635024374661E-2</v>
      </c>
      <c r="Q66" s="29">
        <v>3.0945135003757729E-2</v>
      </c>
      <c r="R66" s="85"/>
      <c r="S66" s="85"/>
    </row>
    <row r="67" spans="1:19" x14ac:dyDescent="0.25">
      <c r="A67" s="103"/>
      <c r="B67" s="32" t="s">
        <v>92</v>
      </c>
      <c r="C67" s="57">
        <v>2</v>
      </c>
      <c r="D67" s="57">
        <v>73</v>
      </c>
      <c r="E67" s="18">
        <f t="shared" si="12"/>
        <v>75</v>
      </c>
      <c r="F67" s="20">
        <v>0</v>
      </c>
      <c r="G67" s="57">
        <v>0</v>
      </c>
      <c r="H67" s="18">
        <f t="shared" si="13"/>
        <v>0</v>
      </c>
      <c r="I67" s="25" t="s">
        <v>107</v>
      </c>
      <c r="J67" s="25" t="s">
        <v>107</v>
      </c>
      <c r="K67" s="93" t="s">
        <v>107</v>
      </c>
      <c r="L67" s="25" t="s">
        <v>107</v>
      </c>
      <c r="M67" s="82">
        <f t="shared" si="14"/>
        <v>0.17238850064179623</v>
      </c>
      <c r="N67" s="28">
        <v>1.2683685662352305E-12</v>
      </c>
      <c r="O67" s="28">
        <v>4.872365403126655E-2</v>
      </c>
      <c r="P67" s="29">
        <v>-1.2683685662352305E-12</v>
      </c>
      <c r="Q67" s="29">
        <v>4.872365403126655E-2</v>
      </c>
      <c r="R67" s="85"/>
      <c r="S67" s="85"/>
    </row>
    <row r="68" spans="1:19" x14ac:dyDescent="0.25">
      <c r="A68" s="103"/>
      <c r="B68" s="32" t="s">
        <v>95</v>
      </c>
      <c r="C68" s="57">
        <v>403</v>
      </c>
      <c r="D68" s="57">
        <v>677</v>
      </c>
      <c r="E68" s="18">
        <f t="shared" si="12"/>
        <v>1080</v>
      </c>
      <c r="F68" s="20">
        <v>136</v>
      </c>
      <c r="G68" s="57">
        <v>208</v>
      </c>
      <c r="H68" s="18">
        <f t="shared" si="13"/>
        <v>344</v>
      </c>
      <c r="I68" s="13">
        <f t="shared" si="22"/>
        <v>0.33746898263027297</v>
      </c>
      <c r="J68" s="13">
        <f t="shared" si="22"/>
        <v>0.30723781388478583</v>
      </c>
      <c r="K68" s="16">
        <f t="shared" si="22"/>
        <v>0.31851851851851853</v>
      </c>
      <c r="L68" s="25" t="str">
        <f t="shared" si="21"/>
        <v>29-35%</v>
      </c>
      <c r="M68" s="82">
        <f t="shared" si="14"/>
        <v>0.17238850064179623</v>
      </c>
      <c r="N68" s="28">
        <v>0.29141733341353948</v>
      </c>
      <c r="O68" s="28">
        <v>0.34690614788653729</v>
      </c>
      <c r="P68" s="29">
        <v>2.7101185104979053E-2</v>
      </c>
      <c r="Q68" s="29">
        <v>2.8387629368018752E-2</v>
      </c>
      <c r="R68" s="85"/>
      <c r="S68" s="85"/>
    </row>
    <row r="69" spans="1:19" x14ac:dyDescent="0.25">
      <c r="A69" s="104"/>
      <c r="B69" s="15" t="s">
        <v>110</v>
      </c>
      <c r="C69" s="18">
        <f>SUM(C57:C68)</f>
        <v>2494</v>
      </c>
      <c r="D69" s="18">
        <f>SUM(D57:D68)</f>
        <v>4205</v>
      </c>
      <c r="E69" s="18">
        <f>SUM(C69:D69)</f>
        <v>6699</v>
      </c>
      <c r="F69" s="18">
        <f>SUM(F57:F68)</f>
        <v>919</v>
      </c>
      <c r="G69" s="18">
        <f>SUM(G57:G68)</f>
        <v>1350</v>
      </c>
      <c r="H69" s="18">
        <f t="shared" si="13"/>
        <v>2269</v>
      </c>
      <c r="I69" s="16">
        <f t="shared" si="22"/>
        <v>0.36848436246992783</v>
      </c>
      <c r="J69" s="16">
        <f t="shared" si="22"/>
        <v>0.3210463733650416</v>
      </c>
      <c r="K69" s="16">
        <f t="shared" si="22"/>
        <v>0.33870726974175253</v>
      </c>
      <c r="L69" s="26" t="str">
        <f t="shared" si="21"/>
        <v>33-35%</v>
      </c>
      <c r="M69" s="82">
        <f t="shared" si="14"/>
        <v>0.17238850064179623</v>
      </c>
      <c r="N69" s="28">
        <v>0.32746940994989537</v>
      </c>
      <c r="O69" s="28">
        <v>0.35013000541570616</v>
      </c>
      <c r="P69" s="29">
        <v>1.1237859791857152E-2</v>
      </c>
      <c r="Q69" s="29">
        <v>1.1422735673953632E-2</v>
      </c>
      <c r="R69" s="85"/>
      <c r="S69" s="85"/>
    </row>
    <row r="70" spans="1:19" x14ac:dyDescent="0.25">
      <c r="A70" s="91" t="s">
        <v>65</v>
      </c>
      <c r="B70" s="14" t="s">
        <v>65</v>
      </c>
      <c r="C70" s="15">
        <v>3094</v>
      </c>
      <c r="D70" s="15">
        <v>5937</v>
      </c>
      <c r="E70" s="18">
        <f t="shared" si="12"/>
        <v>9031</v>
      </c>
      <c r="F70" s="18">
        <v>670</v>
      </c>
      <c r="G70" s="15">
        <v>1434</v>
      </c>
      <c r="H70" s="18">
        <f t="shared" si="13"/>
        <v>2104</v>
      </c>
      <c r="I70" s="16">
        <f t="shared" si="22"/>
        <v>0.21654815772462832</v>
      </c>
      <c r="J70" s="16">
        <f t="shared" si="22"/>
        <v>0.24153612935826174</v>
      </c>
      <c r="K70" s="16">
        <f t="shared" si="22"/>
        <v>0.23297530727494187</v>
      </c>
      <c r="L70" s="26" t="str">
        <f t="shared" si="21"/>
        <v>22-24%</v>
      </c>
      <c r="M70" s="82">
        <f t="shared" si="14"/>
        <v>0.17238850064179623</v>
      </c>
      <c r="N70" s="28">
        <v>0.22437151293253538</v>
      </c>
      <c r="O70" s="28">
        <v>0.2418061692857924</v>
      </c>
      <c r="P70" s="29">
        <v>8.60379434240649E-3</v>
      </c>
      <c r="Q70" s="29">
        <v>8.8308620108505376E-3</v>
      </c>
      <c r="R70" s="85"/>
      <c r="S70" s="85"/>
    </row>
    <row r="71" spans="1:19" x14ac:dyDescent="0.25">
      <c r="A71" s="56" t="s">
        <v>8</v>
      </c>
      <c r="B71" s="57"/>
      <c r="C71" s="18">
        <f>SUM(C51,C56,C69,C70)</f>
        <v>12947</v>
      </c>
      <c r="D71" s="18">
        <f>SUM(D51,D56,D69,D70)</f>
        <v>36134</v>
      </c>
      <c r="E71" s="18">
        <f t="shared" si="12"/>
        <v>49081</v>
      </c>
      <c r="F71" s="18">
        <f>SUM(F51,F56,F69,F70)</f>
        <v>2693</v>
      </c>
      <c r="G71" s="18">
        <f>SUM(G51,G56,G69,G70)</f>
        <v>5768</v>
      </c>
      <c r="H71" s="18">
        <f>SUM(F71:G71)</f>
        <v>8461</v>
      </c>
      <c r="I71" s="16">
        <f t="shared" si="22"/>
        <v>0.20800185371128446</v>
      </c>
      <c r="J71" s="16">
        <f t="shared" si="22"/>
        <v>0.15962805114296785</v>
      </c>
      <c r="K71" s="16">
        <f t="shared" si="22"/>
        <v>0.17238850064179623</v>
      </c>
      <c r="L71" s="26" t="str">
        <f t="shared" si="19"/>
        <v>17-18%</v>
      </c>
      <c r="M71" s="82">
        <f t="shared" si="14"/>
        <v>0.17238850064179623</v>
      </c>
      <c r="N71" s="28">
        <v>0.16907254580334494</v>
      </c>
      <c r="O71" s="28">
        <v>0.17575573407991713</v>
      </c>
      <c r="P71" s="29">
        <v>3.3159548384512905E-3</v>
      </c>
      <c r="Q71" s="29">
        <v>3.3672334381208979E-3</v>
      </c>
      <c r="R71" s="85"/>
      <c r="S71" s="85"/>
    </row>
    <row r="72" spans="1:19" x14ac:dyDescent="0.25">
      <c r="A72" s="65" t="s">
        <v>105</v>
      </c>
      <c r="L72" s="77"/>
    </row>
    <row r="73" spans="1:19" x14ac:dyDescent="0.25">
      <c r="A73" t="s">
        <v>103</v>
      </c>
    </row>
    <row r="74" spans="1:19" ht="15.75" x14ac:dyDescent="0.25">
      <c r="A74" s="17" t="s">
        <v>52</v>
      </c>
      <c r="B74" s="21"/>
      <c r="C74" s="22"/>
      <c r="D74" s="22"/>
      <c r="E74" s="22"/>
      <c r="F74" s="22"/>
      <c r="G74" s="22"/>
      <c r="H74" s="22"/>
    </row>
    <row r="75" spans="1:19" ht="135" x14ac:dyDescent="0.25">
      <c r="A75" s="19" t="s">
        <v>58</v>
      </c>
      <c r="B75" s="19" t="s">
        <v>54</v>
      </c>
      <c r="C75" s="19" t="s">
        <v>69</v>
      </c>
      <c r="D75" s="19" t="s">
        <v>70</v>
      </c>
      <c r="G75" s="42"/>
      <c r="H75" s="42"/>
    </row>
    <row r="76" spans="1:19" x14ac:dyDescent="0.25">
      <c r="A76" s="36" t="s">
        <v>38</v>
      </c>
      <c r="B76" s="20">
        <v>12947</v>
      </c>
      <c r="C76" s="20">
        <v>2693</v>
      </c>
      <c r="D76" s="37">
        <f>C76/B76</f>
        <v>0.20800185371128446</v>
      </c>
      <c r="G76" s="43"/>
      <c r="H76" s="43"/>
    </row>
    <row r="77" spans="1:19" x14ac:dyDescent="0.25">
      <c r="A77" s="36" t="s">
        <v>39</v>
      </c>
      <c r="B77" s="20">
        <v>36134</v>
      </c>
      <c r="C77" s="20">
        <v>5768</v>
      </c>
      <c r="D77" s="37">
        <f>C77/B77</f>
        <v>0.15962805114296785</v>
      </c>
      <c r="G77" s="43"/>
      <c r="H77" s="43"/>
    </row>
    <row r="78" spans="1:19" x14ac:dyDescent="0.25">
      <c r="A78" s="39" t="s">
        <v>8</v>
      </c>
      <c r="B78" s="18">
        <f>SUM(B76:B77)</f>
        <v>49081</v>
      </c>
      <c r="C78" s="18">
        <f>SUM(C76:C77)</f>
        <v>8461</v>
      </c>
      <c r="D78" s="38">
        <f>C78/B78</f>
        <v>0.17238850064179623</v>
      </c>
      <c r="G78" s="44"/>
      <c r="H78" s="44"/>
    </row>
    <row r="80" spans="1:19" ht="15.75" x14ac:dyDescent="0.25">
      <c r="A80" s="17" t="s">
        <v>100</v>
      </c>
      <c r="B80" s="21"/>
      <c r="C80" s="22"/>
      <c r="D80" s="22"/>
      <c r="E80" s="22"/>
    </row>
    <row r="81" spans="1:5" ht="75" x14ac:dyDescent="0.25">
      <c r="A81" s="19" t="s">
        <v>36</v>
      </c>
      <c r="B81" s="19" t="s">
        <v>50</v>
      </c>
      <c r="C81" s="19" t="s">
        <v>51</v>
      </c>
      <c r="D81" s="42"/>
      <c r="E81" s="42"/>
    </row>
    <row r="82" spans="1:5" x14ac:dyDescent="0.25">
      <c r="A82" s="20">
        <v>31630</v>
      </c>
      <c r="B82" s="20">
        <v>7976</v>
      </c>
      <c r="C82" s="13">
        <f>B82/A82</f>
        <v>0.25216566550742964</v>
      </c>
      <c r="D82" s="35"/>
      <c r="E82" s="35"/>
    </row>
  </sheetData>
  <mergeCells count="18">
    <mergeCell ref="F44:H46"/>
    <mergeCell ref="I44:K46"/>
    <mergeCell ref="L44:L47"/>
    <mergeCell ref="A48:A51"/>
    <mergeCell ref="A52:A56"/>
    <mergeCell ref="B44:B47"/>
    <mergeCell ref="C44:E46"/>
    <mergeCell ref="A57:A69"/>
    <mergeCell ref="A8:A10"/>
    <mergeCell ref="A11:A15"/>
    <mergeCell ref="A16:A28"/>
    <mergeCell ref="A44:A47"/>
    <mergeCell ref="L4:L7"/>
    <mergeCell ref="A4:A7"/>
    <mergeCell ref="B4:B7"/>
    <mergeCell ref="C4:E6"/>
    <mergeCell ref="F4:H6"/>
    <mergeCell ref="I4:K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4"/>
  <sheetViews>
    <sheetView topLeftCell="A43" workbookViewId="0">
      <selection activeCell="B70" sqref="B70"/>
    </sheetView>
  </sheetViews>
  <sheetFormatPr defaultRowHeight="15" x14ac:dyDescent="0.25"/>
  <cols>
    <col min="1" max="1" width="24.42578125" customWidth="1"/>
    <col min="2" max="2" width="20.7109375" customWidth="1"/>
    <col min="3" max="3" width="16.5703125" customWidth="1"/>
    <col min="4" max="4" width="12.42578125" customWidth="1"/>
    <col min="5" max="5" width="7.140625" customWidth="1"/>
    <col min="6" max="6" width="8.85546875" customWidth="1"/>
    <col min="7" max="7" width="7" customWidth="1"/>
    <col min="8" max="8" width="7.140625" customWidth="1"/>
    <col min="9" max="9" width="7.28515625" customWidth="1"/>
    <col min="10" max="10" width="6" customWidth="1"/>
    <col min="11" max="11" width="8.7109375" customWidth="1"/>
    <col min="12" max="12" width="15.7109375" customWidth="1"/>
    <col min="13" max="13" width="6.7109375" style="78" customWidth="1"/>
    <col min="14" max="15" width="9.140625" style="78"/>
    <col min="16" max="16" width="11.5703125" style="78" customWidth="1"/>
    <col min="17" max="17" width="10.42578125" style="78" customWidth="1"/>
    <col min="18" max="22" width="9.140625" style="78"/>
  </cols>
  <sheetData>
    <row r="1" spans="1:19" ht="15.75" x14ac:dyDescent="0.25">
      <c r="A1" s="12" t="s">
        <v>44</v>
      </c>
    </row>
    <row r="2" spans="1:19" ht="15.75" x14ac:dyDescent="0.25">
      <c r="A2" s="12"/>
    </row>
    <row r="3" spans="1:19" x14ac:dyDescent="0.25">
      <c r="A3" s="17" t="s">
        <v>98</v>
      </c>
    </row>
    <row r="4" spans="1:19" ht="15" customHeight="1" x14ac:dyDescent="0.25">
      <c r="A4" s="95" t="s">
        <v>0</v>
      </c>
      <c r="B4" s="95" t="s">
        <v>1</v>
      </c>
      <c r="C4" s="96" t="s">
        <v>93</v>
      </c>
      <c r="D4" s="97"/>
      <c r="E4" s="98"/>
      <c r="F4" s="96" t="s">
        <v>113</v>
      </c>
      <c r="G4" s="97"/>
      <c r="H4" s="98"/>
      <c r="I4" s="94" t="s">
        <v>114</v>
      </c>
      <c r="J4" s="94"/>
      <c r="K4" s="94"/>
      <c r="L4" s="94" t="s">
        <v>11</v>
      </c>
      <c r="M4" s="79"/>
      <c r="N4" s="79"/>
      <c r="O4" s="79"/>
      <c r="P4" s="79"/>
      <c r="Q4" s="79"/>
      <c r="R4" s="79"/>
      <c r="S4" s="79"/>
    </row>
    <row r="5" spans="1:19" x14ac:dyDescent="0.25">
      <c r="A5" s="95"/>
      <c r="B5" s="95"/>
      <c r="C5" s="99"/>
      <c r="D5" s="100"/>
      <c r="E5" s="101"/>
      <c r="F5" s="99"/>
      <c r="G5" s="100"/>
      <c r="H5" s="101"/>
      <c r="I5" s="94"/>
      <c r="J5" s="94"/>
      <c r="K5" s="94"/>
      <c r="L5" s="94"/>
      <c r="M5" s="79"/>
      <c r="N5" s="79"/>
      <c r="O5" s="79"/>
      <c r="P5" s="79"/>
      <c r="Q5" s="79"/>
      <c r="R5" s="79"/>
      <c r="S5" s="79"/>
    </row>
    <row r="6" spans="1:19" x14ac:dyDescent="0.25">
      <c r="A6" s="95"/>
      <c r="B6" s="95"/>
      <c r="C6" s="99"/>
      <c r="D6" s="100"/>
      <c r="E6" s="101"/>
      <c r="F6" s="99"/>
      <c r="G6" s="100"/>
      <c r="H6" s="101"/>
      <c r="I6" s="94"/>
      <c r="J6" s="94"/>
      <c r="K6" s="94"/>
      <c r="L6" s="94"/>
      <c r="M6" s="79"/>
      <c r="N6" s="79"/>
      <c r="O6" s="79"/>
      <c r="P6" s="79"/>
      <c r="Q6" s="79"/>
      <c r="R6" s="79"/>
      <c r="S6" s="79"/>
    </row>
    <row r="7" spans="1:19" ht="20.25" customHeight="1" x14ac:dyDescent="0.25">
      <c r="A7" s="95"/>
      <c r="B7" s="95"/>
      <c r="C7" s="75">
        <v>3002</v>
      </c>
      <c r="D7" s="75">
        <v>3004</v>
      </c>
      <c r="E7" s="75" t="s">
        <v>42</v>
      </c>
      <c r="F7" s="75">
        <v>3002</v>
      </c>
      <c r="G7" s="75">
        <v>3004</v>
      </c>
      <c r="H7" s="75" t="s">
        <v>42</v>
      </c>
      <c r="I7" s="75">
        <v>3002</v>
      </c>
      <c r="J7" s="75">
        <v>3004</v>
      </c>
      <c r="K7" s="75" t="s">
        <v>42</v>
      </c>
      <c r="L7" s="94"/>
      <c r="M7" s="80"/>
      <c r="N7" s="81" t="s">
        <v>12</v>
      </c>
      <c r="O7" s="81" t="s">
        <v>13</v>
      </c>
      <c r="P7" s="81" t="s">
        <v>14</v>
      </c>
      <c r="Q7" s="81" t="s">
        <v>15</v>
      </c>
      <c r="R7" s="79"/>
      <c r="S7" s="79"/>
    </row>
    <row r="8" spans="1:19" x14ac:dyDescent="0.25">
      <c r="A8" s="95" t="s">
        <v>2</v>
      </c>
      <c r="B8" s="31" t="s">
        <v>16</v>
      </c>
      <c r="C8" s="57">
        <v>3348</v>
      </c>
      <c r="D8" s="57">
        <v>4636</v>
      </c>
      <c r="E8" s="18">
        <f>SUM(C8:D8)</f>
        <v>7984</v>
      </c>
      <c r="F8" s="57">
        <v>578</v>
      </c>
      <c r="G8" s="57">
        <v>632</v>
      </c>
      <c r="H8" s="15">
        <f>SUM(F8:G8)</f>
        <v>1210</v>
      </c>
      <c r="I8" s="13">
        <f>F8/C8</f>
        <v>0.17264038231780168</v>
      </c>
      <c r="J8" s="13">
        <f>G8/D8</f>
        <v>0.1363244176013805</v>
      </c>
      <c r="K8" s="16">
        <f>H8/E8</f>
        <v>0.15155310621242485</v>
      </c>
      <c r="L8" s="25" t="str">
        <f>ROUND(N8*100,0)&amp;-ROUND(O8*100,0)&amp;"%"</f>
        <v>14-16%</v>
      </c>
      <c r="M8" s="82">
        <f t="shared" ref="M8:M15" si="0">$K$30</f>
        <v>0.20100747177019157</v>
      </c>
      <c r="N8" s="83">
        <v>0.14385518747060236</v>
      </c>
      <c r="O8" s="83">
        <v>0.15958616905066339</v>
      </c>
      <c r="P8" s="84">
        <f>K8-N8</f>
        <v>7.6979187418224904E-3</v>
      </c>
      <c r="Q8" s="84">
        <f>O8-K8</f>
        <v>8.0330628382385416E-3</v>
      </c>
      <c r="R8" s="79"/>
      <c r="S8" s="79"/>
    </row>
    <row r="9" spans="1:19" x14ac:dyDescent="0.25">
      <c r="A9" s="95"/>
      <c r="B9" s="32" t="s">
        <v>17</v>
      </c>
      <c r="C9" s="57">
        <v>2962</v>
      </c>
      <c r="D9" s="57">
        <v>3546</v>
      </c>
      <c r="E9" s="18">
        <f t="shared" ref="E9:E30" si="1">SUM(C9:D9)</f>
        <v>6508</v>
      </c>
      <c r="F9" s="57">
        <v>356</v>
      </c>
      <c r="G9" s="57">
        <v>405</v>
      </c>
      <c r="H9" s="15">
        <f t="shared" ref="H9:H29" si="2">SUM(F9:G9)</f>
        <v>761</v>
      </c>
      <c r="I9" s="13">
        <f>F9/C9</f>
        <v>0.12018906144496962</v>
      </c>
      <c r="J9" s="13">
        <f>G9/D9</f>
        <v>0.11421319796954314</v>
      </c>
      <c r="K9" s="16">
        <f t="shared" ref="K9" si="3">H9/E9</f>
        <v>0.11693300553165335</v>
      </c>
      <c r="L9" s="25" t="str">
        <f>ROUND(N9*100,0)&amp;-ROUND(O9*100,0)&amp;"%"</f>
        <v>11-12%</v>
      </c>
      <c r="M9" s="82">
        <f t="shared" si="0"/>
        <v>0.20100747177019157</v>
      </c>
      <c r="N9" s="83">
        <v>0.10935093204445492</v>
      </c>
      <c r="O9" s="83">
        <v>0.1249670341577003</v>
      </c>
      <c r="P9" s="84">
        <f t="shared" ref="P9:P30" si="4">K9-N9</f>
        <v>7.5820734871984291E-3</v>
      </c>
      <c r="Q9" s="84">
        <f t="shared" ref="Q9:Q30" si="5">O9-K9</f>
        <v>8.034028626046949E-3</v>
      </c>
      <c r="R9" s="79"/>
      <c r="S9" s="79"/>
    </row>
    <row r="10" spans="1:19" x14ac:dyDescent="0.25">
      <c r="A10" s="95"/>
      <c r="B10" s="15" t="s">
        <v>108</v>
      </c>
      <c r="C10" s="18">
        <f>SUM(C8:C9)</f>
        <v>6310</v>
      </c>
      <c r="D10" s="18">
        <f>SUM(D8:D9)</f>
        <v>8182</v>
      </c>
      <c r="E10" s="18">
        <f t="shared" si="1"/>
        <v>14492</v>
      </c>
      <c r="F10" s="18">
        <f>SUM(F8:F9)</f>
        <v>934</v>
      </c>
      <c r="G10" s="18">
        <f>SUM(G8:G9)</f>
        <v>1037</v>
      </c>
      <c r="H10" s="15">
        <f t="shared" si="2"/>
        <v>1971</v>
      </c>
      <c r="I10" s="16">
        <f t="shared" ref="I10:K30" si="6">F10/C10</f>
        <v>0.14801901743264659</v>
      </c>
      <c r="J10" s="16">
        <f t="shared" si="6"/>
        <v>0.12674162796382302</v>
      </c>
      <c r="K10" s="16">
        <f t="shared" si="6"/>
        <v>0.13600607231576042</v>
      </c>
      <c r="L10" s="26" t="str">
        <f t="shared" ref="L10:L15" si="7">ROUND(N10*100,0)&amp;-ROUND(O10*100,0)&amp;"%"</f>
        <v>13-14%</v>
      </c>
      <c r="M10" s="82">
        <f t="shared" si="0"/>
        <v>0.20100747177019157</v>
      </c>
      <c r="N10" s="83">
        <v>0.13052136686833532</v>
      </c>
      <c r="O10" s="83">
        <v>0.14168369681580495</v>
      </c>
      <c r="P10" s="84">
        <f t="shared" si="4"/>
        <v>5.4847054474251034E-3</v>
      </c>
      <c r="Q10" s="84">
        <f t="shared" si="5"/>
        <v>5.6776245000445258E-3</v>
      </c>
      <c r="R10" s="79"/>
      <c r="S10" s="79"/>
    </row>
    <row r="11" spans="1:19" x14ac:dyDescent="0.25">
      <c r="A11" s="95" t="s">
        <v>4</v>
      </c>
      <c r="B11" s="32" t="s">
        <v>18</v>
      </c>
      <c r="C11" s="57">
        <v>2741</v>
      </c>
      <c r="D11" s="57">
        <v>4345</v>
      </c>
      <c r="E11" s="18">
        <f t="shared" si="1"/>
        <v>7086</v>
      </c>
      <c r="F11" s="57">
        <v>827</v>
      </c>
      <c r="G11" s="57">
        <v>1109</v>
      </c>
      <c r="H11" s="15">
        <f t="shared" si="2"/>
        <v>1936</v>
      </c>
      <c r="I11" s="13">
        <f t="shared" si="6"/>
        <v>0.30171470266326156</v>
      </c>
      <c r="J11" s="13">
        <f t="shared" si="6"/>
        <v>0.25523590333716917</v>
      </c>
      <c r="K11" s="16">
        <f t="shared" si="6"/>
        <v>0.27321478972622071</v>
      </c>
      <c r="L11" s="25" t="str">
        <f t="shared" si="7"/>
        <v>26-28%</v>
      </c>
      <c r="M11" s="82">
        <f t="shared" si="0"/>
        <v>0.20100747177019157</v>
      </c>
      <c r="N11" s="83">
        <v>0.26296442405737469</v>
      </c>
      <c r="O11" s="83">
        <v>0.28371091053960684</v>
      </c>
      <c r="P11" s="84">
        <f t="shared" si="4"/>
        <v>1.0250365668846018E-2</v>
      </c>
      <c r="Q11" s="84">
        <f t="shared" si="5"/>
        <v>1.0496120813386134E-2</v>
      </c>
      <c r="R11" s="79"/>
      <c r="S11" s="79"/>
    </row>
    <row r="12" spans="1:19" x14ac:dyDescent="0.25">
      <c r="A12" s="95"/>
      <c r="B12" s="32" t="s">
        <v>19</v>
      </c>
      <c r="C12" s="57">
        <v>2636</v>
      </c>
      <c r="D12" s="57">
        <v>4670</v>
      </c>
      <c r="E12" s="18">
        <f t="shared" si="1"/>
        <v>7306</v>
      </c>
      <c r="F12" s="57">
        <v>612</v>
      </c>
      <c r="G12" s="57">
        <v>724</v>
      </c>
      <c r="H12" s="15">
        <f t="shared" si="2"/>
        <v>1336</v>
      </c>
      <c r="I12" s="13">
        <f t="shared" si="6"/>
        <v>0.23216995447647951</v>
      </c>
      <c r="J12" s="13">
        <f t="shared" si="6"/>
        <v>0.1550321199143469</v>
      </c>
      <c r="K12" s="16">
        <f t="shared" si="6"/>
        <v>0.18286339994525047</v>
      </c>
      <c r="L12" s="25" t="str">
        <f t="shared" si="7"/>
        <v>17-19%</v>
      </c>
      <c r="M12" s="82">
        <f t="shared" si="0"/>
        <v>0.20100747177019157</v>
      </c>
      <c r="N12" s="83">
        <v>0.17416706044866062</v>
      </c>
      <c r="O12" s="83">
        <v>0.19189306055307145</v>
      </c>
      <c r="P12" s="84">
        <f t="shared" si="4"/>
        <v>8.6963394965898499E-3</v>
      </c>
      <c r="Q12" s="84">
        <f t="shared" si="5"/>
        <v>9.0296606078209829E-3</v>
      </c>
      <c r="R12" s="79"/>
      <c r="S12" s="79"/>
    </row>
    <row r="13" spans="1:19" x14ac:dyDescent="0.25">
      <c r="A13" s="95"/>
      <c r="B13" s="55" t="s">
        <v>20</v>
      </c>
      <c r="C13" s="57">
        <v>2739</v>
      </c>
      <c r="D13" s="57">
        <v>2475</v>
      </c>
      <c r="E13" s="18">
        <f t="shared" si="1"/>
        <v>5214</v>
      </c>
      <c r="F13" s="57">
        <v>252</v>
      </c>
      <c r="G13" s="57">
        <v>259</v>
      </c>
      <c r="H13" s="15">
        <f t="shared" si="2"/>
        <v>511</v>
      </c>
      <c r="I13" s="13">
        <f t="shared" si="6"/>
        <v>9.2004381161007662E-2</v>
      </c>
      <c r="J13" s="13">
        <f t="shared" si="6"/>
        <v>0.10464646464646464</v>
      </c>
      <c r="K13" s="16">
        <f t="shared" si="6"/>
        <v>9.8005370157268887E-2</v>
      </c>
      <c r="L13" s="25" t="str">
        <f t="shared" si="7"/>
        <v>9-11%</v>
      </c>
      <c r="M13" s="82">
        <f t="shared" si="0"/>
        <v>0.20100747177019157</v>
      </c>
      <c r="N13" s="83">
        <v>9.0228588268595797E-2</v>
      </c>
      <c r="O13" s="83">
        <v>0.10637405946775975</v>
      </c>
      <c r="P13" s="84">
        <f t="shared" si="4"/>
        <v>7.7767818886730899E-3</v>
      </c>
      <c r="Q13" s="84">
        <f t="shared" si="5"/>
        <v>8.3686893104908677E-3</v>
      </c>
      <c r="R13" s="79"/>
      <c r="S13" s="79"/>
    </row>
    <row r="14" spans="1:19" x14ac:dyDescent="0.25">
      <c r="A14" s="95"/>
      <c r="B14" s="32" t="s">
        <v>21</v>
      </c>
      <c r="C14" s="57">
        <v>1074</v>
      </c>
      <c r="D14" s="57">
        <v>2412</v>
      </c>
      <c r="E14" s="18">
        <f t="shared" si="1"/>
        <v>3486</v>
      </c>
      <c r="F14" s="57">
        <v>50</v>
      </c>
      <c r="G14" s="57">
        <v>89</v>
      </c>
      <c r="H14" s="15">
        <f t="shared" si="2"/>
        <v>139</v>
      </c>
      <c r="I14" s="13">
        <f t="shared" si="6"/>
        <v>4.6554934823091247E-2</v>
      </c>
      <c r="J14" s="13">
        <f t="shared" si="6"/>
        <v>3.6898839137645106E-2</v>
      </c>
      <c r="K14" s="16">
        <f t="shared" si="6"/>
        <v>3.9873780837636257E-2</v>
      </c>
      <c r="L14" s="25" t="str">
        <f t="shared" si="7"/>
        <v>3-5%</v>
      </c>
      <c r="M14" s="82">
        <f t="shared" si="0"/>
        <v>0.20100747177019157</v>
      </c>
      <c r="N14" s="83">
        <v>3.3868929292568697E-2</v>
      </c>
      <c r="O14" s="83">
        <v>4.6891600315734881E-2</v>
      </c>
      <c r="P14" s="84">
        <f t="shared" si="4"/>
        <v>6.0048515450675591E-3</v>
      </c>
      <c r="Q14" s="84">
        <f t="shared" si="5"/>
        <v>7.0178194780986247E-3</v>
      </c>
      <c r="R14" s="79"/>
      <c r="S14" s="79"/>
    </row>
    <row r="15" spans="1:19" x14ac:dyDescent="0.25">
      <c r="A15" s="95"/>
      <c r="B15" s="15" t="s">
        <v>5</v>
      </c>
      <c r="C15" s="18">
        <f>SUM(C11:C14)</f>
        <v>9190</v>
      </c>
      <c r="D15" s="18">
        <f t="shared" ref="D15" si="8">SUM(D11:D14)</f>
        <v>13902</v>
      </c>
      <c r="E15" s="18">
        <f t="shared" si="1"/>
        <v>23092</v>
      </c>
      <c r="F15" s="18">
        <f>SUM(F11:F14)</f>
        <v>1741</v>
      </c>
      <c r="G15" s="18">
        <f>SUM(G11:G14)</f>
        <v>2181</v>
      </c>
      <c r="H15" s="15">
        <f t="shared" si="2"/>
        <v>3922</v>
      </c>
      <c r="I15" s="16">
        <f t="shared" si="6"/>
        <v>0.18944504896626768</v>
      </c>
      <c r="J15" s="16">
        <f t="shared" si="6"/>
        <v>0.15688390159689253</v>
      </c>
      <c r="K15" s="16">
        <f t="shared" si="6"/>
        <v>0.16984236965182747</v>
      </c>
      <c r="L15" s="26" t="str">
        <f t="shared" si="7"/>
        <v>17-17%</v>
      </c>
      <c r="M15" s="82">
        <f t="shared" si="0"/>
        <v>0.20100747177019157</v>
      </c>
      <c r="N15" s="83">
        <v>0.16505431621634573</v>
      </c>
      <c r="O15" s="83">
        <v>0.17474025080567213</v>
      </c>
      <c r="P15" s="84">
        <f t="shared" si="4"/>
        <v>4.7880534354817483E-3</v>
      </c>
      <c r="Q15" s="84">
        <f t="shared" si="5"/>
        <v>4.8978811538446521E-3</v>
      </c>
      <c r="R15" s="79"/>
      <c r="S15" s="79"/>
    </row>
    <row r="16" spans="1:19" x14ac:dyDescent="0.25">
      <c r="A16" s="105" t="s">
        <v>6</v>
      </c>
      <c r="B16" s="32" t="s">
        <v>83</v>
      </c>
      <c r="C16" s="57">
        <v>147</v>
      </c>
      <c r="D16" s="57">
        <v>35</v>
      </c>
      <c r="E16" s="18">
        <f t="shared" si="1"/>
        <v>182</v>
      </c>
      <c r="F16" s="20">
        <v>70</v>
      </c>
      <c r="G16" s="20">
        <v>7</v>
      </c>
      <c r="H16" s="15">
        <f t="shared" si="2"/>
        <v>77</v>
      </c>
      <c r="I16" s="13">
        <f>F16/C16</f>
        <v>0.47619047619047616</v>
      </c>
      <c r="J16" s="13">
        <f t="shared" ref="J16:J21" si="9">G16/D16</f>
        <v>0.2</v>
      </c>
      <c r="K16" s="16">
        <f t="shared" ref="K16:K21" si="10">H16/E16</f>
        <v>0.42307692307692307</v>
      </c>
      <c r="L16" s="25" t="str">
        <f t="shared" ref="L16:L21" si="11">ROUND(N16*100,0)&amp;-ROUND(O16*100,0)&amp;"%"</f>
        <v>35-50%</v>
      </c>
      <c r="M16" s="82">
        <f t="shared" ref="M16:M30" si="12">$K$30</f>
        <v>0.20100747177019157</v>
      </c>
      <c r="N16" s="83">
        <v>0.35361872314478071</v>
      </c>
      <c r="O16" s="83">
        <v>0.49571520626532695</v>
      </c>
      <c r="P16" s="84">
        <f t="shared" si="4"/>
        <v>6.9458199932142362E-2</v>
      </c>
      <c r="Q16" s="84">
        <f t="shared" si="5"/>
        <v>7.2638283188403874E-2</v>
      </c>
      <c r="R16" s="79"/>
      <c r="S16" s="79"/>
    </row>
    <row r="17" spans="1:19" x14ac:dyDescent="0.25">
      <c r="A17" s="106"/>
      <c r="B17" s="32" t="s">
        <v>84</v>
      </c>
      <c r="C17" s="57">
        <v>383</v>
      </c>
      <c r="D17" s="57">
        <v>436</v>
      </c>
      <c r="E17" s="18">
        <f t="shared" si="1"/>
        <v>819</v>
      </c>
      <c r="F17" s="20">
        <v>5</v>
      </c>
      <c r="G17" s="20">
        <v>6</v>
      </c>
      <c r="H17" s="15">
        <f t="shared" si="2"/>
        <v>11</v>
      </c>
      <c r="I17" s="13">
        <f t="shared" ref="I17:I21" si="13">F17/C17</f>
        <v>1.3054830287206266E-2</v>
      </c>
      <c r="J17" s="13">
        <f t="shared" si="9"/>
        <v>1.3761467889908258E-2</v>
      </c>
      <c r="K17" s="16">
        <f t="shared" si="10"/>
        <v>1.3431013431013432E-2</v>
      </c>
      <c r="L17" s="25" t="str">
        <f t="shared" si="11"/>
        <v>1-2%</v>
      </c>
      <c r="M17" s="82">
        <f t="shared" si="12"/>
        <v>0.20100747177019157</v>
      </c>
      <c r="N17" s="83">
        <v>7.5159543080971008E-3</v>
      </c>
      <c r="O17" s="83">
        <v>2.3889176553373328E-2</v>
      </c>
      <c r="P17" s="84">
        <f t="shared" si="4"/>
        <v>5.915059122916331E-3</v>
      </c>
      <c r="Q17" s="84">
        <f t="shared" si="5"/>
        <v>1.0458163122359896E-2</v>
      </c>
      <c r="R17" s="79"/>
      <c r="S17" s="79"/>
    </row>
    <row r="18" spans="1:19" x14ac:dyDescent="0.25">
      <c r="A18" s="106"/>
      <c r="B18" s="32" t="s">
        <v>85</v>
      </c>
      <c r="C18" s="57">
        <v>90</v>
      </c>
      <c r="D18" s="57">
        <v>90</v>
      </c>
      <c r="E18" s="18">
        <f t="shared" si="1"/>
        <v>180</v>
      </c>
      <c r="F18" s="20">
        <v>14</v>
      </c>
      <c r="G18" s="20">
        <v>10</v>
      </c>
      <c r="H18" s="15">
        <f t="shared" si="2"/>
        <v>24</v>
      </c>
      <c r="I18" s="13">
        <f t="shared" si="13"/>
        <v>0.15555555555555556</v>
      </c>
      <c r="J18" s="13">
        <f t="shared" si="9"/>
        <v>0.1111111111111111</v>
      </c>
      <c r="K18" s="16">
        <f t="shared" si="10"/>
        <v>0.13333333333333333</v>
      </c>
      <c r="L18" s="25" t="str">
        <f t="shared" si="11"/>
        <v>9-19%</v>
      </c>
      <c r="M18" s="82">
        <f t="shared" si="12"/>
        <v>0.20100747177019157</v>
      </c>
      <c r="N18" s="83">
        <v>9.1262881377184982E-2</v>
      </c>
      <c r="O18" s="83">
        <v>0.19072708943172573</v>
      </c>
      <c r="P18" s="84">
        <f t="shared" si="4"/>
        <v>4.207045195614835E-2</v>
      </c>
      <c r="Q18" s="84">
        <f t="shared" si="5"/>
        <v>5.7393756098392396E-2</v>
      </c>
      <c r="R18" s="79"/>
      <c r="S18" s="79"/>
    </row>
    <row r="19" spans="1:19" x14ac:dyDescent="0.25">
      <c r="A19" s="106"/>
      <c r="B19" s="32" t="s">
        <v>86</v>
      </c>
      <c r="C19" s="57">
        <v>30</v>
      </c>
      <c r="D19" s="57">
        <v>89</v>
      </c>
      <c r="E19" s="18">
        <f t="shared" si="1"/>
        <v>119</v>
      </c>
      <c r="F19" s="20">
        <v>1</v>
      </c>
      <c r="G19" s="20">
        <v>4</v>
      </c>
      <c r="H19" s="15">
        <f t="shared" si="2"/>
        <v>5</v>
      </c>
      <c r="I19" s="13">
        <f t="shared" si="13"/>
        <v>3.3333333333333333E-2</v>
      </c>
      <c r="J19" s="13">
        <f t="shared" si="9"/>
        <v>4.49438202247191E-2</v>
      </c>
      <c r="K19" s="16">
        <f t="shared" si="10"/>
        <v>4.2016806722689079E-2</v>
      </c>
      <c r="L19" s="25" t="str">
        <f t="shared" si="11"/>
        <v>2-9%</v>
      </c>
      <c r="M19" s="82">
        <f t="shared" si="12"/>
        <v>0.20100747177019157</v>
      </c>
      <c r="N19" s="83">
        <v>1.8078503957549841E-2</v>
      </c>
      <c r="O19" s="83">
        <v>9.4598804621763954E-2</v>
      </c>
      <c r="P19" s="84">
        <f t="shared" si="4"/>
        <v>2.3938302765139238E-2</v>
      </c>
      <c r="Q19" s="84">
        <f t="shared" si="5"/>
        <v>5.2581997899074875E-2</v>
      </c>
      <c r="R19" s="79"/>
      <c r="S19" s="79"/>
    </row>
    <row r="20" spans="1:19" x14ac:dyDescent="0.25">
      <c r="A20" s="106"/>
      <c r="B20" s="32" t="s">
        <v>87</v>
      </c>
      <c r="C20" s="57">
        <v>195</v>
      </c>
      <c r="D20" s="57">
        <v>307</v>
      </c>
      <c r="E20" s="18">
        <f t="shared" si="1"/>
        <v>502</v>
      </c>
      <c r="F20" s="20">
        <v>27</v>
      </c>
      <c r="G20" s="20">
        <v>46</v>
      </c>
      <c r="H20" s="15">
        <f t="shared" si="2"/>
        <v>73</v>
      </c>
      <c r="I20" s="13">
        <f t="shared" si="13"/>
        <v>0.13846153846153847</v>
      </c>
      <c r="J20" s="13">
        <f t="shared" si="9"/>
        <v>0.14983713355048861</v>
      </c>
      <c r="K20" s="16">
        <f t="shared" si="10"/>
        <v>0.1454183266932271</v>
      </c>
      <c r="L20" s="25" t="str">
        <f t="shared" si="11"/>
        <v>12-18%</v>
      </c>
      <c r="M20" s="82">
        <f t="shared" si="12"/>
        <v>0.20100747177019157</v>
      </c>
      <c r="N20" s="83">
        <v>0.11727292496252378</v>
      </c>
      <c r="O20" s="83">
        <v>0.17894923163559251</v>
      </c>
      <c r="P20" s="84">
        <f t="shared" si="4"/>
        <v>2.8145401730703318E-2</v>
      </c>
      <c r="Q20" s="84">
        <f t="shared" si="5"/>
        <v>3.3530904942365408E-2</v>
      </c>
      <c r="R20" s="79"/>
      <c r="S20" s="79"/>
    </row>
    <row r="21" spans="1:19" x14ac:dyDescent="0.25">
      <c r="A21" s="106"/>
      <c r="B21" s="32" t="s">
        <v>88</v>
      </c>
      <c r="C21" s="57">
        <v>159</v>
      </c>
      <c r="D21" s="57">
        <v>230</v>
      </c>
      <c r="E21" s="18">
        <f t="shared" si="1"/>
        <v>389</v>
      </c>
      <c r="F21" s="20">
        <v>54</v>
      </c>
      <c r="G21" s="20">
        <v>53</v>
      </c>
      <c r="H21" s="15">
        <f t="shared" si="2"/>
        <v>107</v>
      </c>
      <c r="I21" s="13">
        <f t="shared" si="13"/>
        <v>0.33962264150943394</v>
      </c>
      <c r="J21" s="13">
        <f t="shared" si="9"/>
        <v>0.23043478260869565</v>
      </c>
      <c r="K21" s="16">
        <f t="shared" si="10"/>
        <v>0.27506426735218509</v>
      </c>
      <c r="L21" s="25" t="str">
        <f t="shared" si="11"/>
        <v>23-32%</v>
      </c>
      <c r="M21" s="82">
        <f t="shared" si="12"/>
        <v>0.20100747177019157</v>
      </c>
      <c r="N21" s="83">
        <v>0.23305148445672927</v>
      </c>
      <c r="O21" s="83">
        <v>0.32147616778485311</v>
      </c>
      <c r="P21" s="84">
        <f t="shared" si="4"/>
        <v>4.2012782895455819E-2</v>
      </c>
      <c r="Q21" s="84">
        <f t="shared" si="5"/>
        <v>4.6411900432668018E-2</v>
      </c>
      <c r="R21" s="79"/>
      <c r="S21" s="79"/>
    </row>
    <row r="22" spans="1:19" x14ac:dyDescent="0.25">
      <c r="A22" s="106"/>
      <c r="B22" s="32" t="s">
        <v>28</v>
      </c>
      <c r="C22" s="20">
        <v>674</v>
      </c>
      <c r="D22" s="20">
        <v>818</v>
      </c>
      <c r="E22" s="18">
        <f t="shared" si="1"/>
        <v>1492</v>
      </c>
      <c r="F22" s="20">
        <v>35</v>
      </c>
      <c r="G22" s="20">
        <v>43</v>
      </c>
      <c r="H22" s="15">
        <f t="shared" si="2"/>
        <v>78</v>
      </c>
      <c r="I22" s="13">
        <f>F22/C22</f>
        <v>5.192878338278932E-2</v>
      </c>
      <c r="J22" s="13">
        <f>G22/D22</f>
        <v>5.256723716381418E-2</v>
      </c>
      <c r="K22" s="16">
        <f>H22/E22</f>
        <v>5.2278820375335121E-2</v>
      </c>
      <c r="L22" s="25" t="str">
        <f>ROUND(N22*100,0)&amp;-ROUND(O22*100,0)&amp;"%"</f>
        <v>4-6%</v>
      </c>
      <c r="M22" s="82">
        <f t="shared" si="12"/>
        <v>0.20100747177019157</v>
      </c>
      <c r="N22" s="83">
        <v>4.2090195404497738E-2</v>
      </c>
      <c r="O22" s="83">
        <v>6.4767014581503995E-2</v>
      </c>
      <c r="P22" s="84">
        <f t="shared" si="4"/>
        <v>1.0188624970837383E-2</v>
      </c>
      <c r="Q22" s="84">
        <f t="shared" si="5"/>
        <v>1.2488194206168875E-2</v>
      </c>
      <c r="R22" s="79"/>
      <c r="S22" s="79"/>
    </row>
    <row r="23" spans="1:19" x14ac:dyDescent="0.25">
      <c r="A23" s="106"/>
      <c r="B23" s="32" t="s">
        <v>89</v>
      </c>
      <c r="C23" s="57">
        <v>155</v>
      </c>
      <c r="D23" s="57">
        <v>141</v>
      </c>
      <c r="E23" s="15">
        <v>296</v>
      </c>
      <c r="F23" s="20">
        <v>14</v>
      </c>
      <c r="G23" s="20">
        <v>9</v>
      </c>
      <c r="H23" s="15">
        <f t="shared" si="2"/>
        <v>23</v>
      </c>
      <c r="I23" s="13">
        <f t="shared" ref="I23:I26" si="14">F23/C23</f>
        <v>9.0322580645161285E-2</v>
      </c>
      <c r="J23" s="13">
        <f t="shared" ref="J23:J26" si="15">G23/D23</f>
        <v>6.3829787234042548E-2</v>
      </c>
      <c r="K23" s="16">
        <f t="shared" ref="K23:K26" si="16">H23/E23</f>
        <v>7.77027027027027E-2</v>
      </c>
      <c r="L23" s="25" t="str">
        <f t="shared" ref="L23:L26" si="17">ROUND(N23*100,0)&amp;-ROUND(O23*100,0)&amp;"%"</f>
        <v>5-11%</v>
      </c>
      <c r="M23" s="82">
        <f t="shared" si="12"/>
        <v>0.20100747177019157</v>
      </c>
      <c r="N23" s="83">
        <v>5.2332920658753813E-2</v>
      </c>
      <c r="O23" s="83">
        <v>0.11389307755464975</v>
      </c>
      <c r="P23" s="84">
        <f t="shared" si="4"/>
        <v>2.5369782043948887E-2</v>
      </c>
      <c r="Q23" s="84">
        <f t="shared" si="5"/>
        <v>3.6190374851947052E-2</v>
      </c>
      <c r="R23" s="79"/>
      <c r="S23" s="79"/>
    </row>
    <row r="24" spans="1:19" x14ac:dyDescent="0.25">
      <c r="A24" s="106"/>
      <c r="B24" s="32" t="s">
        <v>90</v>
      </c>
      <c r="C24" s="57">
        <v>506</v>
      </c>
      <c r="D24" s="57">
        <v>303</v>
      </c>
      <c r="E24" s="15">
        <v>793</v>
      </c>
      <c r="F24" s="20">
        <v>198</v>
      </c>
      <c r="G24" s="20">
        <v>112</v>
      </c>
      <c r="H24" s="15">
        <f t="shared" si="2"/>
        <v>310</v>
      </c>
      <c r="I24" s="13">
        <f t="shared" si="14"/>
        <v>0.39130434782608697</v>
      </c>
      <c r="J24" s="13">
        <f t="shared" si="15"/>
        <v>0.36963696369636961</v>
      </c>
      <c r="K24" s="16">
        <f t="shared" si="16"/>
        <v>0.39092055485498106</v>
      </c>
      <c r="L24" s="25" t="str">
        <f t="shared" si="17"/>
        <v>36-43%</v>
      </c>
      <c r="M24" s="82">
        <f t="shared" si="12"/>
        <v>0.20100747177019157</v>
      </c>
      <c r="N24" s="83">
        <v>0.35756240065080019</v>
      </c>
      <c r="O24" s="83">
        <v>0.42533041764336033</v>
      </c>
      <c r="P24" s="84">
        <f t="shared" si="4"/>
        <v>3.3358154204180868E-2</v>
      </c>
      <c r="Q24" s="84">
        <f t="shared" si="5"/>
        <v>3.4409862788379264E-2</v>
      </c>
      <c r="R24" s="79"/>
      <c r="S24" s="79"/>
    </row>
    <row r="25" spans="1:19" x14ac:dyDescent="0.25">
      <c r="A25" s="106"/>
      <c r="B25" s="32" t="s">
        <v>91</v>
      </c>
      <c r="C25" s="57">
        <v>244</v>
      </c>
      <c r="D25" s="57">
        <v>502</v>
      </c>
      <c r="E25" s="15">
        <v>745</v>
      </c>
      <c r="F25" s="20">
        <v>104</v>
      </c>
      <c r="G25" s="20">
        <v>178</v>
      </c>
      <c r="H25" s="15">
        <f t="shared" si="2"/>
        <v>282</v>
      </c>
      <c r="I25" s="13">
        <f t="shared" si="14"/>
        <v>0.42622950819672129</v>
      </c>
      <c r="J25" s="13">
        <f t="shared" si="15"/>
        <v>0.35458167330677293</v>
      </c>
      <c r="K25" s="16">
        <f t="shared" si="16"/>
        <v>0.37852348993288593</v>
      </c>
      <c r="L25" s="25" t="str">
        <f t="shared" si="17"/>
        <v>34-41%</v>
      </c>
      <c r="M25" s="82">
        <f t="shared" si="12"/>
        <v>0.20100747177019157</v>
      </c>
      <c r="N25" s="83">
        <v>0.34440255824828653</v>
      </c>
      <c r="O25" s="83">
        <v>0.4138907338189165</v>
      </c>
      <c r="P25" s="84">
        <f t="shared" si="4"/>
        <v>3.4120931684599398E-2</v>
      </c>
      <c r="Q25" s="84">
        <f t="shared" si="5"/>
        <v>3.5367243886030575E-2</v>
      </c>
      <c r="R25" s="79"/>
      <c r="S25" s="79"/>
    </row>
    <row r="26" spans="1:19" x14ac:dyDescent="0.25">
      <c r="A26" s="106"/>
      <c r="B26" s="32" t="s">
        <v>92</v>
      </c>
      <c r="C26" s="57">
        <v>198</v>
      </c>
      <c r="D26" s="57">
        <v>321</v>
      </c>
      <c r="E26" s="15">
        <v>513</v>
      </c>
      <c r="F26" s="20">
        <v>29</v>
      </c>
      <c r="G26" s="20">
        <v>48</v>
      </c>
      <c r="H26" s="15">
        <f t="shared" si="2"/>
        <v>77</v>
      </c>
      <c r="I26" s="13">
        <f t="shared" si="14"/>
        <v>0.14646464646464646</v>
      </c>
      <c r="J26" s="13">
        <f t="shared" si="15"/>
        <v>0.14953271028037382</v>
      </c>
      <c r="K26" s="16">
        <f t="shared" si="16"/>
        <v>0.15009746588693956</v>
      </c>
      <c r="L26" s="25" t="str">
        <f t="shared" si="17"/>
        <v>12-18%</v>
      </c>
      <c r="M26" s="82">
        <f t="shared" si="12"/>
        <v>0.20100747177019157</v>
      </c>
      <c r="N26" s="83">
        <v>0.12179636649653272</v>
      </c>
      <c r="O26" s="83">
        <v>0.18359989241049524</v>
      </c>
      <c r="P26" s="84">
        <f t="shared" si="4"/>
        <v>2.8301099390406842E-2</v>
      </c>
      <c r="Q26" s="84">
        <f t="shared" si="5"/>
        <v>3.3502426523555673E-2</v>
      </c>
      <c r="R26" s="79"/>
      <c r="S26" s="79"/>
    </row>
    <row r="27" spans="1:19" x14ac:dyDescent="0.25">
      <c r="A27" s="106"/>
      <c r="B27" s="32" t="s">
        <v>33</v>
      </c>
      <c r="C27" s="20">
        <v>859</v>
      </c>
      <c r="D27" s="20">
        <v>1034</v>
      </c>
      <c r="E27" s="18">
        <f t="shared" si="1"/>
        <v>1893</v>
      </c>
      <c r="F27" s="20">
        <v>66</v>
      </c>
      <c r="G27" s="20">
        <v>72</v>
      </c>
      <c r="H27" s="15">
        <f t="shared" si="2"/>
        <v>138</v>
      </c>
      <c r="I27" s="13">
        <f t="shared" ref="I27:K28" si="18">F27/C27</f>
        <v>7.6833527357392323E-2</v>
      </c>
      <c r="J27" s="13">
        <f t="shared" si="18"/>
        <v>6.9632495164410058E-2</v>
      </c>
      <c r="K27" s="16">
        <f t="shared" si="18"/>
        <v>7.2900158478605384E-2</v>
      </c>
      <c r="L27" s="25" t="str">
        <f>ROUND(N27*100,0)&amp;-ROUND(O27*100,0)&amp;"%"</f>
        <v>6-9%</v>
      </c>
      <c r="M27" s="82">
        <f t="shared" si="12"/>
        <v>0.20100747177019157</v>
      </c>
      <c r="N27" s="83">
        <v>6.2033900378713737E-2</v>
      </c>
      <c r="O27" s="83">
        <v>8.5496323723522352E-2</v>
      </c>
      <c r="P27" s="84">
        <f t="shared" si="4"/>
        <v>1.0866258099891647E-2</v>
      </c>
      <c r="Q27" s="84">
        <f t="shared" si="5"/>
        <v>1.2596165244916968E-2</v>
      </c>
      <c r="R27" s="79"/>
      <c r="S27" s="79"/>
    </row>
    <row r="28" spans="1:19" x14ac:dyDescent="0.25">
      <c r="A28" s="107"/>
      <c r="B28" s="14" t="s">
        <v>7</v>
      </c>
      <c r="C28" s="18">
        <f>SUM(C16:C27)</f>
        <v>3640</v>
      </c>
      <c r="D28" s="18">
        <f t="shared" ref="D28" si="19">SUM(D16:D27)</f>
        <v>4306</v>
      </c>
      <c r="E28" s="18">
        <f t="shared" si="1"/>
        <v>7946</v>
      </c>
      <c r="F28" s="18">
        <f>SUM(F16:F27)</f>
        <v>617</v>
      </c>
      <c r="G28" s="18">
        <f>SUM(G16:G27)</f>
        <v>588</v>
      </c>
      <c r="H28" s="15">
        <f t="shared" si="2"/>
        <v>1205</v>
      </c>
      <c r="I28" s="16">
        <f t="shared" si="18"/>
        <v>0.16950549450549451</v>
      </c>
      <c r="J28" s="16">
        <f t="shared" si="18"/>
        <v>0.13655364607524384</v>
      </c>
      <c r="K28" s="16">
        <f t="shared" si="18"/>
        <v>0.15164862824062422</v>
      </c>
      <c r="L28" s="26" t="str">
        <f>ROUND(N28*100,0)&amp;-ROUND(O28*100,0)&amp;"%"</f>
        <v>14-16%</v>
      </c>
      <c r="M28" s="82">
        <f t="shared" si="12"/>
        <v>0.20100747177019157</v>
      </c>
      <c r="N28" s="83">
        <v>0.14393064138851869</v>
      </c>
      <c r="O28" s="83">
        <v>0.15970326885331429</v>
      </c>
      <c r="P28" s="84">
        <f t="shared" si="4"/>
        <v>7.717986852105535E-3</v>
      </c>
      <c r="Q28" s="84">
        <f t="shared" si="5"/>
        <v>8.0546406126900671E-3</v>
      </c>
      <c r="R28" s="79"/>
      <c r="S28" s="79"/>
    </row>
    <row r="29" spans="1:19" ht="34.5" customHeight="1" x14ac:dyDescent="0.25">
      <c r="A29" s="71" t="s">
        <v>65</v>
      </c>
      <c r="B29" s="14" t="s">
        <v>65</v>
      </c>
      <c r="C29" s="18">
        <v>4146</v>
      </c>
      <c r="D29" s="18">
        <v>3725</v>
      </c>
      <c r="E29" s="18">
        <f t="shared" si="1"/>
        <v>7871</v>
      </c>
      <c r="F29" s="18">
        <v>2070</v>
      </c>
      <c r="G29" s="18">
        <v>1566</v>
      </c>
      <c r="H29" s="15">
        <f t="shared" si="2"/>
        <v>3636</v>
      </c>
      <c r="I29" s="16">
        <f t="shared" si="6"/>
        <v>0.4992764109985528</v>
      </c>
      <c r="J29" s="16">
        <f t="shared" si="6"/>
        <v>0.4204026845637584</v>
      </c>
      <c r="K29" s="16">
        <f t="shared" si="6"/>
        <v>0.46194892643882607</v>
      </c>
      <c r="L29" s="26" t="str">
        <f>ROUND(N29*100,0)&amp;-ROUND(O29*100,0)&amp;"%"</f>
        <v>45-47%</v>
      </c>
      <c r="M29" s="82">
        <f t="shared" si="12"/>
        <v>0.20100747177019157</v>
      </c>
      <c r="N29" s="83">
        <v>0.45095626292746732</v>
      </c>
      <c r="O29" s="83">
        <v>0.47297871350090381</v>
      </c>
      <c r="P29" s="84">
        <f t="shared" si="4"/>
        <v>1.0992663511358747E-2</v>
      </c>
      <c r="Q29" s="84">
        <f t="shared" si="5"/>
        <v>1.1029787062077745E-2</v>
      </c>
      <c r="R29" s="79"/>
      <c r="S29" s="79"/>
    </row>
    <row r="30" spans="1:19" x14ac:dyDescent="0.25">
      <c r="A30" s="56" t="s">
        <v>8</v>
      </c>
      <c r="B30" s="57"/>
      <c r="C30" s="18">
        <f>SUM(C10,C15,C28,C29)</f>
        <v>23286</v>
      </c>
      <c r="D30" s="18">
        <f>SUM(D10,D15,D28,D29)</f>
        <v>30115</v>
      </c>
      <c r="E30" s="18">
        <f t="shared" si="1"/>
        <v>53401</v>
      </c>
      <c r="F30" s="18">
        <f>SUM(F10,F15,F28,F29)</f>
        <v>5362</v>
      </c>
      <c r="G30" s="18">
        <f>SUM(G10,G15,G28,G29)</f>
        <v>5372</v>
      </c>
      <c r="H30" s="18">
        <f>SUM(H10,H15,H28,H29)</f>
        <v>10734</v>
      </c>
      <c r="I30" s="16">
        <f t="shared" si="6"/>
        <v>0.23026711328695354</v>
      </c>
      <c r="J30" s="16">
        <f t="shared" si="6"/>
        <v>0.17838286568155404</v>
      </c>
      <c r="K30" s="16">
        <f t="shared" si="6"/>
        <v>0.20100747177019157</v>
      </c>
      <c r="L30" s="26" t="str">
        <f t="shared" ref="L30" si="20">ROUND(N30*100,0)&amp;-ROUND(O30*100,0)&amp;"%"</f>
        <v>20-20%</v>
      </c>
      <c r="M30" s="82">
        <f t="shared" si="12"/>
        <v>0.20100747177019157</v>
      </c>
      <c r="N30" s="83">
        <v>0.19763004202030116</v>
      </c>
      <c r="O30" s="83">
        <v>0.20442791495421936</v>
      </c>
      <c r="P30" s="84">
        <f t="shared" si="4"/>
        <v>3.3774297498904149E-3</v>
      </c>
      <c r="Q30" s="84">
        <f t="shared" si="5"/>
        <v>3.4204431840277882E-3</v>
      </c>
      <c r="R30" s="79"/>
      <c r="S30" s="79"/>
    </row>
    <row r="31" spans="1:19" x14ac:dyDescent="0.25">
      <c r="A31" s="65" t="s">
        <v>80</v>
      </c>
      <c r="B31" s="52"/>
      <c r="C31" s="53"/>
      <c r="D31" s="53"/>
      <c r="E31" s="53"/>
      <c r="F31" s="53"/>
      <c r="G31" s="53"/>
      <c r="H31" s="53"/>
      <c r="I31" s="23"/>
      <c r="J31" s="23"/>
      <c r="K31" s="23"/>
      <c r="L31" s="77" t="s">
        <v>82</v>
      </c>
      <c r="M31" s="82"/>
      <c r="N31" s="83"/>
      <c r="O31" s="83"/>
      <c r="P31" s="84"/>
      <c r="Q31" s="84"/>
      <c r="R31" s="85"/>
      <c r="S31" s="85"/>
    </row>
    <row r="32" spans="1:19" x14ac:dyDescent="0.25">
      <c r="A32" s="51"/>
      <c r="B32" s="52"/>
      <c r="C32" s="53"/>
      <c r="D32" s="53"/>
      <c r="E32" s="53"/>
      <c r="F32" s="53"/>
      <c r="G32" s="53"/>
      <c r="H32" s="53"/>
      <c r="I32" s="23"/>
      <c r="J32" s="23"/>
      <c r="K32" s="23"/>
      <c r="L32" s="54"/>
      <c r="M32" s="86"/>
      <c r="N32" s="87"/>
      <c r="O32" s="87"/>
      <c r="P32" s="88"/>
      <c r="Q32" s="88"/>
      <c r="R32" s="85"/>
      <c r="S32" s="85"/>
    </row>
    <row r="33" spans="1:19" ht="15.75" x14ac:dyDescent="0.25">
      <c r="A33" s="17" t="s">
        <v>94</v>
      </c>
      <c r="B33" s="21"/>
      <c r="C33" s="22"/>
      <c r="D33" s="22"/>
      <c r="E33" s="22"/>
      <c r="F33" s="22"/>
      <c r="G33" s="22"/>
      <c r="H33" s="22"/>
      <c r="I33" s="23"/>
      <c r="J33" s="23"/>
      <c r="K33" s="23"/>
      <c r="L33" s="23"/>
    </row>
    <row r="34" spans="1:19" ht="105" x14ac:dyDescent="0.25">
      <c r="A34" s="19" t="s">
        <v>57</v>
      </c>
      <c r="B34" s="19" t="s">
        <v>56</v>
      </c>
      <c r="C34" s="19" t="s">
        <v>55</v>
      </c>
      <c r="D34" s="19" t="s">
        <v>96</v>
      </c>
      <c r="E34" s="23"/>
      <c r="F34" s="23"/>
      <c r="G34" s="42"/>
      <c r="H34" s="42"/>
      <c r="I34" s="23"/>
      <c r="J34" s="23"/>
      <c r="K34" s="23"/>
      <c r="L34" s="23"/>
    </row>
    <row r="35" spans="1:19" x14ac:dyDescent="0.25">
      <c r="A35" s="36" t="s">
        <v>38</v>
      </c>
      <c r="B35" s="20">
        <v>23286</v>
      </c>
      <c r="C35" s="20">
        <v>5362</v>
      </c>
      <c r="D35" s="37">
        <f>C35/B35</f>
        <v>0.23026711328695354</v>
      </c>
      <c r="E35" s="23"/>
      <c r="F35" s="23"/>
      <c r="G35" s="43"/>
      <c r="H35" s="43"/>
      <c r="I35" s="23"/>
      <c r="J35" s="23"/>
      <c r="K35" s="23"/>
      <c r="L35" s="23"/>
    </row>
    <row r="36" spans="1:19" x14ac:dyDescent="0.25">
      <c r="A36" s="36" t="s">
        <v>39</v>
      </c>
      <c r="B36" s="20">
        <v>30115</v>
      </c>
      <c r="C36" s="20">
        <v>5372</v>
      </c>
      <c r="D36" s="37">
        <f>C36/B36</f>
        <v>0.17838286568155404</v>
      </c>
      <c r="E36" s="23"/>
      <c r="F36" s="23"/>
      <c r="G36" s="43"/>
      <c r="H36" s="43"/>
      <c r="I36" s="23"/>
      <c r="J36" s="23"/>
      <c r="K36" s="23"/>
      <c r="L36" s="23"/>
    </row>
    <row r="37" spans="1:19" x14ac:dyDescent="0.25">
      <c r="A37" s="39" t="s">
        <v>8</v>
      </c>
      <c r="B37" s="18">
        <f>SUM(B35:B36)</f>
        <v>53401</v>
      </c>
      <c r="C37" s="18">
        <f>SUM(C35:C36)</f>
        <v>10734</v>
      </c>
      <c r="D37" s="38">
        <f>C37/B37</f>
        <v>0.20100747177019157</v>
      </c>
      <c r="E37" s="23"/>
      <c r="F37" s="23"/>
      <c r="G37" s="44"/>
      <c r="H37" s="44"/>
      <c r="I37" s="23"/>
      <c r="J37" s="23"/>
      <c r="K37" s="23"/>
      <c r="L37" s="23"/>
    </row>
    <row r="38" spans="1:19" ht="15.75" x14ac:dyDescent="0.25">
      <c r="A38" s="34"/>
      <c r="B38" s="34"/>
      <c r="C38" s="35"/>
      <c r="D38" s="35"/>
      <c r="E38" s="35"/>
      <c r="F38" s="22"/>
      <c r="G38" s="22"/>
      <c r="H38" s="22"/>
      <c r="I38" s="23"/>
      <c r="J38" s="23"/>
      <c r="K38" s="23"/>
      <c r="L38" s="23"/>
    </row>
    <row r="39" spans="1:19" ht="15.75" x14ac:dyDescent="0.25">
      <c r="A39" s="17" t="s">
        <v>99</v>
      </c>
      <c r="B39" s="21"/>
      <c r="C39" s="22"/>
      <c r="D39" s="22"/>
      <c r="E39" s="22"/>
      <c r="F39" s="22"/>
      <c r="G39" s="22"/>
      <c r="H39" s="22"/>
      <c r="I39" s="23"/>
      <c r="J39" s="23"/>
      <c r="K39" s="23"/>
      <c r="L39" s="23"/>
    </row>
    <row r="40" spans="1:19" ht="60" x14ac:dyDescent="0.25">
      <c r="A40" s="19" t="s">
        <v>35</v>
      </c>
      <c r="B40" s="19" t="s">
        <v>48</v>
      </c>
      <c r="C40" s="19" t="s">
        <v>49</v>
      </c>
      <c r="D40" s="42"/>
      <c r="E40" s="42"/>
      <c r="F40" s="22"/>
      <c r="G40" s="22"/>
      <c r="H40" s="22"/>
      <c r="I40" s="23"/>
      <c r="J40" s="23"/>
      <c r="K40" s="23"/>
      <c r="L40" s="23"/>
    </row>
    <row r="41" spans="1:19" ht="15.75" x14ac:dyDescent="0.25">
      <c r="A41" s="76">
        <v>41147</v>
      </c>
      <c r="B41" s="76">
        <v>9794</v>
      </c>
      <c r="C41" s="13">
        <f>B41/A41</f>
        <v>0.2380246433518847</v>
      </c>
      <c r="D41" s="35"/>
      <c r="E41" s="35"/>
      <c r="F41" s="22"/>
      <c r="G41" s="22"/>
      <c r="H41" s="22"/>
      <c r="I41" s="23"/>
      <c r="J41" s="23"/>
      <c r="K41" s="23"/>
      <c r="L41" s="23"/>
    </row>
    <row r="42" spans="1:19" ht="15.75" x14ac:dyDescent="0.25">
      <c r="A42" s="34"/>
      <c r="B42" s="34"/>
      <c r="C42" s="35"/>
      <c r="D42" s="35"/>
      <c r="E42" s="35"/>
      <c r="F42" s="22"/>
      <c r="G42" s="22"/>
      <c r="H42" s="22"/>
      <c r="I42" s="23"/>
      <c r="J42" s="23"/>
      <c r="K42" s="23"/>
      <c r="L42" s="23"/>
    </row>
    <row r="43" spans="1:19" x14ac:dyDescent="0.25">
      <c r="A43" s="17" t="s">
        <v>46</v>
      </c>
    </row>
    <row r="44" spans="1:19" ht="15" customHeight="1" x14ac:dyDescent="0.25">
      <c r="A44" s="95" t="s">
        <v>0</v>
      </c>
      <c r="B44" s="95" t="s">
        <v>1</v>
      </c>
      <c r="C44" s="94" t="s">
        <v>78</v>
      </c>
      <c r="D44" s="94"/>
      <c r="E44" s="94"/>
      <c r="F44" s="94" t="s">
        <v>117</v>
      </c>
      <c r="G44" s="94"/>
      <c r="H44" s="94"/>
      <c r="I44" s="94" t="s">
        <v>118</v>
      </c>
      <c r="J44" s="94"/>
      <c r="K44" s="94"/>
      <c r="L44" s="108" t="s">
        <v>11</v>
      </c>
    </row>
    <row r="45" spans="1:19" ht="27" customHeight="1" x14ac:dyDescent="0.25">
      <c r="A45" s="95"/>
      <c r="B45" s="95"/>
      <c r="C45" s="94"/>
      <c r="D45" s="94"/>
      <c r="E45" s="94"/>
      <c r="F45" s="94"/>
      <c r="G45" s="94"/>
      <c r="H45" s="94"/>
      <c r="I45" s="94"/>
      <c r="J45" s="94"/>
      <c r="K45" s="94"/>
      <c r="L45" s="109"/>
    </row>
    <row r="46" spans="1:19" ht="36" customHeight="1" x14ac:dyDescent="0.25">
      <c r="A46" s="95"/>
      <c r="B46" s="95"/>
      <c r="C46" s="94"/>
      <c r="D46" s="94"/>
      <c r="E46" s="94"/>
      <c r="F46" s="94"/>
      <c r="G46" s="94"/>
      <c r="H46" s="94"/>
      <c r="I46" s="94"/>
      <c r="J46" s="94"/>
      <c r="K46" s="94"/>
      <c r="L46" s="109"/>
      <c r="M46" s="80"/>
      <c r="N46" s="80"/>
      <c r="O46" s="80"/>
      <c r="P46" s="80"/>
      <c r="Q46" s="80"/>
      <c r="R46" s="89"/>
    </row>
    <row r="47" spans="1:19" ht="17.25" customHeight="1" x14ac:dyDescent="0.25">
      <c r="A47" s="95"/>
      <c r="B47" s="95"/>
      <c r="C47" s="75">
        <v>3002</v>
      </c>
      <c r="D47" s="75">
        <v>3004</v>
      </c>
      <c r="E47" s="75" t="s">
        <v>42</v>
      </c>
      <c r="F47" s="75">
        <v>3002</v>
      </c>
      <c r="G47" s="75">
        <v>3004</v>
      </c>
      <c r="H47" s="75" t="s">
        <v>42</v>
      </c>
      <c r="I47" s="75">
        <v>3002</v>
      </c>
      <c r="J47" s="75">
        <v>3004</v>
      </c>
      <c r="K47" s="75" t="s">
        <v>42</v>
      </c>
      <c r="L47" s="110"/>
      <c r="M47" s="80"/>
      <c r="N47" s="81" t="s">
        <v>12</v>
      </c>
      <c r="O47" s="81" t="s">
        <v>13</v>
      </c>
      <c r="P47" s="81" t="s">
        <v>14</v>
      </c>
      <c r="Q47" s="81" t="s">
        <v>15</v>
      </c>
      <c r="R47" s="89"/>
      <c r="S47" s="85"/>
    </row>
    <row r="48" spans="1:19" x14ac:dyDescent="0.25">
      <c r="A48" s="95" t="s">
        <v>2</v>
      </c>
      <c r="B48" s="31" t="s">
        <v>16</v>
      </c>
      <c r="C48" s="57">
        <v>1060</v>
      </c>
      <c r="D48" s="57">
        <v>2765</v>
      </c>
      <c r="E48" s="18">
        <f>SUM(C48:D48)</f>
        <v>3825</v>
      </c>
      <c r="F48" s="20">
        <v>189</v>
      </c>
      <c r="G48" s="20">
        <v>375</v>
      </c>
      <c r="H48" s="18">
        <f>SUM(F48:G48)</f>
        <v>564</v>
      </c>
      <c r="I48" s="13">
        <f>F48/C48</f>
        <v>0.17830188679245282</v>
      </c>
      <c r="J48" s="13">
        <f>G48/D48</f>
        <v>0.13562386980108498</v>
      </c>
      <c r="K48" s="16">
        <f>H48/E48</f>
        <v>0.14745098039215687</v>
      </c>
      <c r="L48" s="25" t="str">
        <f>ROUND(N48*100,0)&amp;-ROUND(O48*100,0)&amp;"%"</f>
        <v>14-16%</v>
      </c>
      <c r="M48" s="82">
        <f>$K$71</f>
        <v>0.16536276223776225</v>
      </c>
      <c r="N48" s="83">
        <v>0.13656867434038966</v>
      </c>
      <c r="O48" s="83">
        <v>0.15904070515260357</v>
      </c>
      <c r="P48" s="84">
        <f>K48-N48</f>
        <v>1.088230605176721E-2</v>
      </c>
      <c r="Q48" s="84">
        <f>O48-K48</f>
        <v>1.1589724760446701E-2</v>
      </c>
      <c r="R48" s="89"/>
      <c r="S48" s="85"/>
    </row>
    <row r="49" spans="1:19" x14ac:dyDescent="0.25">
      <c r="A49" s="95"/>
      <c r="B49" s="31" t="s">
        <v>77</v>
      </c>
      <c r="C49" s="57">
        <v>614</v>
      </c>
      <c r="D49" s="57">
        <v>2678</v>
      </c>
      <c r="E49" s="18">
        <f t="shared" ref="E49:E71" si="21">SUM(C49:D49)</f>
        <v>3292</v>
      </c>
      <c r="F49" s="20">
        <v>0</v>
      </c>
      <c r="G49" s="20">
        <v>0</v>
      </c>
      <c r="H49" s="18">
        <f t="shared" ref="H49:H70" si="22">SUM(F49:G49)</f>
        <v>0</v>
      </c>
      <c r="I49" s="13">
        <f t="shared" ref="I49:I50" si="23">F49/C49</f>
        <v>0</v>
      </c>
      <c r="J49" s="13">
        <f>G49/D49</f>
        <v>0</v>
      </c>
      <c r="K49" s="16">
        <f t="shared" ref="K49:K50" si="24">H49/E49</f>
        <v>0</v>
      </c>
      <c r="L49" s="25" t="s">
        <v>81</v>
      </c>
      <c r="M49" s="82">
        <f t="shared" ref="M49:M71" si="25">$K$71</f>
        <v>0.16536276223776225</v>
      </c>
      <c r="N49" s="83">
        <v>3.0341267927283653E-14</v>
      </c>
      <c r="O49" s="83">
        <v>1.1655424777254858E-3</v>
      </c>
      <c r="P49" s="84">
        <f t="shared" ref="P49:P71" si="26">K49-N49</f>
        <v>-3.0341267927283653E-14</v>
      </c>
      <c r="Q49" s="84">
        <f t="shared" ref="Q49:Q71" si="27">O49-K49</f>
        <v>1.1655424777254858E-3</v>
      </c>
      <c r="R49" s="89"/>
      <c r="S49" s="85"/>
    </row>
    <row r="50" spans="1:19" x14ac:dyDescent="0.25">
      <c r="A50" s="95"/>
      <c r="B50" s="32" t="s">
        <v>17</v>
      </c>
      <c r="C50" s="57">
        <v>1233</v>
      </c>
      <c r="D50" s="57">
        <v>3888</v>
      </c>
      <c r="E50" s="18">
        <f t="shared" si="21"/>
        <v>5121</v>
      </c>
      <c r="F50" s="20">
        <v>118</v>
      </c>
      <c r="G50" s="20">
        <v>258</v>
      </c>
      <c r="H50" s="18">
        <f t="shared" si="22"/>
        <v>376</v>
      </c>
      <c r="I50" s="13">
        <f t="shared" si="23"/>
        <v>9.5701540957015413E-2</v>
      </c>
      <c r="J50" s="13">
        <f t="shared" ref="I50:K71" si="28">G50/D50</f>
        <v>6.6358024691358028E-2</v>
      </c>
      <c r="K50" s="16">
        <f t="shared" si="24"/>
        <v>7.3423159539152516E-2</v>
      </c>
      <c r="L50" s="25" t="str">
        <f t="shared" ref="L50" si="29">ROUND(N50*100,0)&amp;-ROUND(O50*100,0)&amp;"%"</f>
        <v>7-8%</v>
      </c>
      <c r="M50" s="82">
        <f t="shared" si="25"/>
        <v>0.16536276223776225</v>
      </c>
      <c r="N50" s="83">
        <v>6.6594669315603691E-2</v>
      </c>
      <c r="O50" s="83">
        <v>8.0891150797837832E-2</v>
      </c>
      <c r="P50" s="84">
        <f t="shared" si="26"/>
        <v>6.8284902235488248E-3</v>
      </c>
      <c r="Q50" s="84">
        <f t="shared" si="27"/>
        <v>7.4679912586853164E-3</v>
      </c>
      <c r="R50" s="89"/>
      <c r="S50" s="85"/>
    </row>
    <row r="51" spans="1:19" x14ac:dyDescent="0.25">
      <c r="A51" s="95"/>
      <c r="B51" s="15" t="s">
        <v>108</v>
      </c>
      <c r="C51" s="18">
        <f>SUM(C48:C50)</f>
        <v>2907</v>
      </c>
      <c r="D51" s="18">
        <f>SUM(D48:D50)</f>
        <v>9331</v>
      </c>
      <c r="E51" s="18">
        <f t="shared" si="21"/>
        <v>12238</v>
      </c>
      <c r="F51" s="18">
        <f t="shared" ref="F51:G51" si="30">SUM(F48:F50)</f>
        <v>307</v>
      </c>
      <c r="G51" s="18">
        <f t="shared" si="30"/>
        <v>633</v>
      </c>
      <c r="H51" s="18">
        <f t="shared" si="22"/>
        <v>940</v>
      </c>
      <c r="I51" s="16">
        <f t="shared" si="28"/>
        <v>0.10560715514275885</v>
      </c>
      <c r="J51" s="16">
        <f t="shared" si="28"/>
        <v>6.7838388168470695E-2</v>
      </c>
      <c r="K51" s="16">
        <f t="shared" si="28"/>
        <v>7.6809936264095435E-2</v>
      </c>
      <c r="L51" s="26" t="str">
        <f t="shared" ref="L51:L71" si="31">ROUND(N51*100,0)&amp;-ROUND(O51*100,0)&amp;"%"</f>
        <v>7-8%</v>
      </c>
      <c r="M51" s="82">
        <f t="shared" si="25"/>
        <v>0.16536276223776225</v>
      </c>
      <c r="N51" s="83">
        <v>7.2223730127730881E-2</v>
      </c>
      <c r="O51" s="83">
        <v>8.1661733259651342E-2</v>
      </c>
      <c r="P51" s="84">
        <f t="shared" si="26"/>
        <v>4.586206136364554E-3</v>
      </c>
      <c r="Q51" s="84">
        <f t="shared" si="27"/>
        <v>4.851796995555907E-3</v>
      </c>
      <c r="R51" s="89"/>
      <c r="S51" s="85"/>
    </row>
    <row r="52" spans="1:19" x14ac:dyDescent="0.25">
      <c r="A52" s="95" t="s">
        <v>4</v>
      </c>
      <c r="B52" s="32" t="s">
        <v>18</v>
      </c>
      <c r="C52" s="20">
        <v>2030</v>
      </c>
      <c r="D52" s="20">
        <v>8020</v>
      </c>
      <c r="E52" s="18">
        <f t="shared" si="21"/>
        <v>10050</v>
      </c>
      <c r="F52" s="57">
        <v>182</v>
      </c>
      <c r="G52" s="57">
        <v>633</v>
      </c>
      <c r="H52" s="18">
        <f t="shared" si="22"/>
        <v>815</v>
      </c>
      <c r="I52" s="13">
        <f t="shared" si="28"/>
        <v>8.9655172413793102E-2</v>
      </c>
      <c r="J52" s="13">
        <f t="shared" si="28"/>
        <v>7.8927680798004982E-2</v>
      </c>
      <c r="K52" s="16">
        <f t="shared" si="28"/>
        <v>8.109452736318408E-2</v>
      </c>
      <c r="L52" s="25" t="str">
        <f t="shared" si="31"/>
        <v>8-9%</v>
      </c>
      <c r="M52" s="82">
        <f t="shared" si="25"/>
        <v>0.16536276223776225</v>
      </c>
      <c r="N52" s="83">
        <v>7.5916227931949298E-2</v>
      </c>
      <c r="O52" s="83">
        <v>8.6592943555605581E-2</v>
      </c>
      <c r="P52" s="84">
        <f t="shared" si="26"/>
        <v>5.1782994312347813E-3</v>
      </c>
      <c r="Q52" s="84">
        <f t="shared" si="27"/>
        <v>5.4984161924215014E-3</v>
      </c>
      <c r="R52" s="89"/>
      <c r="S52" s="85"/>
    </row>
    <row r="53" spans="1:19" x14ac:dyDescent="0.25">
      <c r="A53" s="95"/>
      <c r="B53" s="32" t="s">
        <v>19</v>
      </c>
      <c r="C53" s="20">
        <v>1231</v>
      </c>
      <c r="D53" s="20">
        <v>3160</v>
      </c>
      <c r="E53" s="18">
        <f t="shared" si="21"/>
        <v>4391</v>
      </c>
      <c r="F53" s="57">
        <v>323</v>
      </c>
      <c r="G53" s="57">
        <v>696</v>
      </c>
      <c r="H53" s="18">
        <f t="shared" si="22"/>
        <v>1019</v>
      </c>
      <c r="I53" s="13">
        <f t="shared" si="28"/>
        <v>0.26238830219333875</v>
      </c>
      <c r="J53" s="13">
        <f t="shared" si="28"/>
        <v>0.22025316455696203</v>
      </c>
      <c r="K53" s="16">
        <f t="shared" si="28"/>
        <v>0.2320655887041676</v>
      </c>
      <c r="L53" s="25" t="str">
        <f t="shared" si="31"/>
        <v>22-24%</v>
      </c>
      <c r="M53" s="82">
        <f t="shared" si="25"/>
        <v>0.16536276223776225</v>
      </c>
      <c r="N53" s="83">
        <v>0.21981677001701999</v>
      </c>
      <c r="O53" s="83">
        <v>0.24478279963533858</v>
      </c>
      <c r="P53" s="84">
        <f t="shared" si="26"/>
        <v>1.2248818687147611E-2</v>
      </c>
      <c r="Q53" s="84">
        <f t="shared" si="27"/>
        <v>1.271721093117098E-2</v>
      </c>
      <c r="R53" s="89"/>
      <c r="S53" s="85"/>
    </row>
    <row r="54" spans="1:19" x14ac:dyDescent="0.25">
      <c r="A54" s="95"/>
      <c r="B54" s="33" t="s">
        <v>20</v>
      </c>
      <c r="C54" s="20">
        <v>1108</v>
      </c>
      <c r="D54" s="20">
        <v>2266</v>
      </c>
      <c r="E54" s="18">
        <f t="shared" si="21"/>
        <v>3374</v>
      </c>
      <c r="F54" s="57">
        <v>112</v>
      </c>
      <c r="G54" s="57">
        <v>165</v>
      </c>
      <c r="H54" s="18">
        <f t="shared" si="22"/>
        <v>277</v>
      </c>
      <c r="I54" s="13">
        <f t="shared" si="28"/>
        <v>0.10108303249097472</v>
      </c>
      <c r="J54" s="13">
        <f t="shared" si="28"/>
        <v>7.281553398058252E-2</v>
      </c>
      <c r="K54" s="16">
        <f t="shared" si="28"/>
        <v>8.2098399525785418E-2</v>
      </c>
      <c r="L54" s="25" t="str">
        <f t="shared" si="31"/>
        <v>7-9%</v>
      </c>
      <c r="M54" s="82">
        <f t="shared" si="25"/>
        <v>0.16536276223776225</v>
      </c>
      <c r="N54" s="83">
        <v>7.3303981607801993E-2</v>
      </c>
      <c r="O54" s="83">
        <v>9.1843332907114481E-2</v>
      </c>
      <c r="P54" s="84">
        <f t="shared" si="26"/>
        <v>8.7944179179834242E-3</v>
      </c>
      <c r="Q54" s="84">
        <f t="shared" si="27"/>
        <v>9.7449333813290628E-3</v>
      </c>
      <c r="R54" s="89"/>
      <c r="S54" s="85"/>
    </row>
    <row r="55" spans="1:19" x14ac:dyDescent="0.25">
      <c r="A55" s="95"/>
      <c r="B55" s="32" t="s">
        <v>21</v>
      </c>
      <c r="C55" s="20">
        <v>641</v>
      </c>
      <c r="D55" s="20">
        <v>900</v>
      </c>
      <c r="E55" s="18">
        <f t="shared" si="21"/>
        <v>1541</v>
      </c>
      <c r="F55" s="57">
        <v>33</v>
      </c>
      <c r="G55" s="57">
        <v>82</v>
      </c>
      <c r="H55" s="18">
        <f t="shared" si="22"/>
        <v>115</v>
      </c>
      <c r="I55" s="13">
        <f t="shared" si="28"/>
        <v>5.1482059282371297E-2</v>
      </c>
      <c r="J55" s="13">
        <f t="shared" si="28"/>
        <v>9.1111111111111115E-2</v>
      </c>
      <c r="K55" s="16">
        <f t="shared" si="28"/>
        <v>7.4626865671641784E-2</v>
      </c>
      <c r="L55" s="25" t="str">
        <f t="shared" si="31"/>
        <v>6-9%</v>
      </c>
      <c r="M55" s="82">
        <f t="shared" si="25"/>
        <v>0.16536276223776225</v>
      </c>
      <c r="N55" s="83">
        <v>6.2537765933791123E-2</v>
      </c>
      <c r="O55" s="83">
        <v>8.8831453367651053E-2</v>
      </c>
      <c r="P55" s="84">
        <f t="shared" si="26"/>
        <v>1.2089099737850661E-2</v>
      </c>
      <c r="Q55" s="84">
        <f t="shared" si="27"/>
        <v>1.4204587696009269E-2</v>
      </c>
      <c r="R55" s="89"/>
      <c r="S55" s="85"/>
    </row>
    <row r="56" spans="1:19" x14ac:dyDescent="0.25">
      <c r="A56" s="102"/>
      <c r="B56" s="47" t="s">
        <v>109</v>
      </c>
      <c r="C56" s="48">
        <f>SUM(C52:C55)</f>
        <v>5010</v>
      </c>
      <c r="D56" s="48">
        <f t="shared" ref="D56:G56" si="32">SUM(D52:D55)</f>
        <v>14346</v>
      </c>
      <c r="E56" s="18">
        <f t="shared" si="21"/>
        <v>19356</v>
      </c>
      <c r="F56" s="48">
        <f t="shared" si="32"/>
        <v>650</v>
      </c>
      <c r="G56" s="48">
        <f t="shared" si="32"/>
        <v>1576</v>
      </c>
      <c r="H56" s="18">
        <f t="shared" si="22"/>
        <v>2226</v>
      </c>
      <c r="I56" s="49">
        <f t="shared" si="28"/>
        <v>0.12974051896207583</v>
      </c>
      <c r="J56" s="49">
        <f t="shared" si="28"/>
        <v>0.10985640596682002</v>
      </c>
      <c r="K56" s="49">
        <f t="shared" si="28"/>
        <v>0.11500309981401116</v>
      </c>
      <c r="L56" s="50" t="str">
        <f t="shared" si="31"/>
        <v>11-12%</v>
      </c>
      <c r="M56" s="82">
        <f t="shared" si="25"/>
        <v>0.16536276223776225</v>
      </c>
      <c r="N56" s="83">
        <v>0.11058495786700802</v>
      </c>
      <c r="O56" s="83">
        <v>0.11957402645497467</v>
      </c>
      <c r="P56" s="84">
        <f t="shared" si="26"/>
        <v>4.418141947003143E-3</v>
      </c>
      <c r="Q56" s="84">
        <f t="shared" si="27"/>
        <v>4.5709266409635074E-3</v>
      </c>
      <c r="R56" s="89"/>
      <c r="S56" s="85"/>
    </row>
    <row r="57" spans="1:19" x14ac:dyDescent="0.25">
      <c r="A57" s="102" t="s">
        <v>6</v>
      </c>
      <c r="B57" s="32" t="s">
        <v>83</v>
      </c>
      <c r="C57" s="20">
        <v>33</v>
      </c>
      <c r="D57" s="20">
        <v>4</v>
      </c>
      <c r="E57" s="18">
        <f t="shared" si="21"/>
        <v>37</v>
      </c>
      <c r="F57" s="20">
        <v>0</v>
      </c>
      <c r="G57" s="20">
        <v>0</v>
      </c>
      <c r="H57" s="18">
        <f t="shared" si="22"/>
        <v>0</v>
      </c>
      <c r="I57" s="13">
        <f t="shared" ref="I57:K59" si="33">F57/C57</f>
        <v>0</v>
      </c>
      <c r="J57" s="13">
        <f t="shared" si="33"/>
        <v>0</v>
      </c>
      <c r="K57" s="16">
        <f t="shared" si="33"/>
        <v>0</v>
      </c>
      <c r="L57" s="25" t="s">
        <v>81</v>
      </c>
      <c r="M57" s="82">
        <f t="shared" si="25"/>
        <v>0.16536276223776225</v>
      </c>
      <c r="N57" s="83">
        <v>2.4484935015504081E-12</v>
      </c>
      <c r="O57" s="83">
        <v>9.4057479381920689E-2</v>
      </c>
      <c r="P57" s="84">
        <f t="shared" si="26"/>
        <v>-2.4484935015504081E-12</v>
      </c>
      <c r="Q57" s="84">
        <f t="shared" si="27"/>
        <v>9.4057479381920689E-2</v>
      </c>
      <c r="R57" s="80"/>
      <c r="S57" s="85"/>
    </row>
    <row r="58" spans="1:19" x14ac:dyDescent="0.25">
      <c r="A58" s="103"/>
      <c r="B58" s="32" t="s">
        <v>84</v>
      </c>
      <c r="C58" s="20">
        <v>115</v>
      </c>
      <c r="D58" s="20">
        <v>241</v>
      </c>
      <c r="E58" s="18">
        <f t="shared" si="21"/>
        <v>356</v>
      </c>
      <c r="F58" s="20">
        <v>13</v>
      </c>
      <c r="G58" s="20">
        <v>12</v>
      </c>
      <c r="H58" s="18">
        <f t="shared" si="22"/>
        <v>25</v>
      </c>
      <c r="I58" s="13">
        <f t="shared" si="33"/>
        <v>0.11304347826086956</v>
      </c>
      <c r="J58" s="13">
        <f t="shared" si="33"/>
        <v>4.9792531120331947E-2</v>
      </c>
      <c r="K58" s="16">
        <f t="shared" si="33"/>
        <v>7.02247191011236E-2</v>
      </c>
      <c r="L58" s="25" t="str">
        <f t="shared" ref="L58:L68" si="34">ROUND(N58*100,0)&amp;-ROUND(O58*100,0)&amp;"%"</f>
        <v>5-10%</v>
      </c>
      <c r="M58" s="82">
        <f t="shared" si="25"/>
        <v>0.16536276223776225</v>
      </c>
      <c r="N58" s="83">
        <v>4.8015726966504836E-2</v>
      </c>
      <c r="O58" s="83">
        <v>0.10160973785738889</v>
      </c>
      <c r="P58" s="84">
        <f t="shared" si="26"/>
        <v>2.2208992134618764E-2</v>
      </c>
      <c r="Q58" s="84">
        <f t="shared" si="27"/>
        <v>3.1385018756265287E-2</v>
      </c>
      <c r="R58" s="80"/>
      <c r="S58" s="85"/>
    </row>
    <row r="59" spans="1:19" x14ac:dyDescent="0.25">
      <c r="A59" s="103"/>
      <c r="B59" s="32" t="s">
        <v>85</v>
      </c>
      <c r="C59" s="20">
        <v>58</v>
      </c>
      <c r="D59" s="20">
        <v>68</v>
      </c>
      <c r="E59" s="18">
        <f t="shared" si="21"/>
        <v>126</v>
      </c>
      <c r="F59" s="20">
        <v>9</v>
      </c>
      <c r="G59" s="20">
        <v>13</v>
      </c>
      <c r="H59" s="18">
        <f t="shared" si="22"/>
        <v>22</v>
      </c>
      <c r="I59" s="13">
        <f t="shared" si="33"/>
        <v>0.15517241379310345</v>
      </c>
      <c r="J59" s="13">
        <f t="shared" si="33"/>
        <v>0.19117647058823528</v>
      </c>
      <c r="K59" s="16">
        <f t="shared" si="33"/>
        <v>0.17460317460317459</v>
      </c>
      <c r="L59" s="25" t="str">
        <f t="shared" si="34"/>
        <v>12-25%</v>
      </c>
      <c r="M59" s="82">
        <f t="shared" si="25"/>
        <v>0.16536276223776225</v>
      </c>
      <c r="N59" s="83">
        <v>0.11822667021070211</v>
      </c>
      <c r="O59" s="83">
        <v>0.25023383070633548</v>
      </c>
      <c r="P59" s="84">
        <f t="shared" si="26"/>
        <v>5.6376504392472479E-2</v>
      </c>
      <c r="Q59" s="84">
        <f t="shared" si="27"/>
        <v>7.5630656103160887E-2</v>
      </c>
      <c r="R59" s="80"/>
      <c r="S59" s="85"/>
    </row>
    <row r="60" spans="1:19" ht="15.75" customHeight="1" x14ac:dyDescent="0.25">
      <c r="A60" s="103"/>
      <c r="B60" s="32" t="s">
        <v>25</v>
      </c>
      <c r="C60" s="20">
        <v>305</v>
      </c>
      <c r="D60" s="20">
        <v>1092</v>
      </c>
      <c r="E60" s="18">
        <f t="shared" si="21"/>
        <v>1397</v>
      </c>
      <c r="F60" s="20">
        <v>168</v>
      </c>
      <c r="G60" s="20">
        <v>574</v>
      </c>
      <c r="H60" s="18">
        <f t="shared" si="22"/>
        <v>742</v>
      </c>
      <c r="I60" s="13">
        <f t="shared" si="28"/>
        <v>0.55081967213114758</v>
      </c>
      <c r="J60" s="13">
        <f t="shared" si="28"/>
        <v>0.52564102564102566</v>
      </c>
      <c r="K60" s="16">
        <f t="shared" si="28"/>
        <v>0.53113815318539725</v>
      </c>
      <c r="L60" s="25" t="str">
        <f t="shared" si="34"/>
        <v>50-56%</v>
      </c>
      <c r="M60" s="82">
        <f t="shared" si="25"/>
        <v>0.16536276223776225</v>
      </c>
      <c r="N60" s="83">
        <v>0.50492024846524153</v>
      </c>
      <c r="O60" s="83">
        <v>0.55718528133771605</v>
      </c>
      <c r="P60" s="84">
        <f t="shared" si="26"/>
        <v>2.6217904720155727E-2</v>
      </c>
      <c r="Q60" s="84">
        <f t="shared" si="27"/>
        <v>2.6047128152318799E-2</v>
      </c>
      <c r="R60" s="89"/>
      <c r="S60" s="85"/>
    </row>
    <row r="61" spans="1:19" x14ac:dyDescent="0.25">
      <c r="A61" s="103"/>
      <c r="B61" s="32" t="s">
        <v>87</v>
      </c>
      <c r="C61" s="20">
        <v>203</v>
      </c>
      <c r="D61" s="20">
        <v>245</v>
      </c>
      <c r="E61" s="18">
        <f t="shared" si="21"/>
        <v>448</v>
      </c>
      <c r="F61" s="20">
        <v>77</v>
      </c>
      <c r="G61" s="20">
        <v>83</v>
      </c>
      <c r="H61" s="18">
        <f t="shared" si="22"/>
        <v>160</v>
      </c>
      <c r="I61" s="13">
        <f t="shared" ref="I61:K68" si="35">F61/C61</f>
        <v>0.37931034482758619</v>
      </c>
      <c r="J61" s="13">
        <f t="shared" si="35"/>
        <v>0.33877551020408164</v>
      </c>
      <c r="K61" s="16">
        <f t="shared" si="35"/>
        <v>0.35714285714285715</v>
      </c>
      <c r="L61" s="25" t="str">
        <f t="shared" si="34"/>
        <v>31-40%</v>
      </c>
      <c r="M61" s="82">
        <f t="shared" si="25"/>
        <v>0.16536276223776225</v>
      </c>
      <c r="N61" s="83">
        <v>0.31416002193034159</v>
      </c>
      <c r="O61" s="83">
        <v>0.40255476391816153</v>
      </c>
      <c r="P61" s="84">
        <f t="shared" si="26"/>
        <v>4.2982835212515558E-2</v>
      </c>
      <c r="Q61" s="84">
        <f t="shared" si="27"/>
        <v>4.5411906775304378E-2</v>
      </c>
      <c r="R61" s="80"/>
      <c r="S61" s="85"/>
    </row>
    <row r="62" spans="1:19" x14ac:dyDescent="0.25">
      <c r="A62" s="103"/>
      <c r="B62" s="32" t="s">
        <v>88</v>
      </c>
      <c r="C62" s="20">
        <v>132</v>
      </c>
      <c r="D62" s="20">
        <v>49</v>
      </c>
      <c r="E62" s="18">
        <f t="shared" si="21"/>
        <v>181</v>
      </c>
      <c r="F62" s="20">
        <v>21</v>
      </c>
      <c r="G62" s="20">
        <v>4</v>
      </c>
      <c r="H62" s="18">
        <f t="shared" si="22"/>
        <v>25</v>
      </c>
      <c r="I62" s="13">
        <f t="shared" si="35"/>
        <v>0.15909090909090909</v>
      </c>
      <c r="J62" s="13">
        <f t="shared" si="35"/>
        <v>8.1632653061224483E-2</v>
      </c>
      <c r="K62" s="16">
        <f t="shared" si="35"/>
        <v>0.13812154696132597</v>
      </c>
      <c r="L62" s="25" t="str">
        <f t="shared" si="34"/>
        <v>10-20%</v>
      </c>
      <c r="M62" s="82">
        <f t="shared" si="25"/>
        <v>0.16536276223776225</v>
      </c>
      <c r="N62" s="83">
        <v>9.5337398899390816E-2</v>
      </c>
      <c r="O62" s="83">
        <v>0.19594707859281607</v>
      </c>
      <c r="P62" s="84">
        <f t="shared" si="26"/>
        <v>4.2784148061935159E-2</v>
      </c>
      <c r="Q62" s="84">
        <f t="shared" si="27"/>
        <v>5.7825531631490096E-2</v>
      </c>
      <c r="R62" s="80"/>
      <c r="S62" s="85"/>
    </row>
    <row r="63" spans="1:19" x14ac:dyDescent="0.25">
      <c r="A63" s="103"/>
      <c r="B63" s="32" t="s">
        <v>28</v>
      </c>
      <c r="C63" s="20">
        <v>685</v>
      </c>
      <c r="D63" s="20">
        <v>1419</v>
      </c>
      <c r="E63" s="18">
        <f t="shared" si="21"/>
        <v>2104</v>
      </c>
      <c r="F63" s="20">
        <v>471</v>
      </c>
      <c r="G63" s="20">
        <v>672</v>
      </c>
      <c r="H63" s="18">
        <f t="shared" si="22"/>
        <v>1143</v>
      </c>
      <c r="I63" s="13">
        <f t="shared" si="35"/>
        <v>0.68759124087591239</v>
      </c>
      <c r="J63" s="13">
        <f t="shared" si="35"/>
        <v>0.47357293868921774</v>
      </c>
      <c r="K63" s="16">
        <f t="shared" si="35"/>
        <v>0.54325095057034223</v>
      </c>
      <c r="L63" s="25" t="str">
        <f t="shared" si="34"/>
        <v>52-56%</v>
      </c>
      <c r="M63" s="82">
        <f t="shared" si="25"/>
        <v>0.16536276223776225</v>
      </c>
      <c r="N63" s="83">
        <v>0.52190688737577273</v>
      </c>
      <c r="O63" s="83">
        <v>0.56443736806477196</v>
      </c>
      <c r="P63" s="84">
        <f t="shared" si="26"/>
        <v>2.1344063194569496E-2</v>
      </c>
      <c r="Q63" s="84">
        <f t="shared" si="27"/>
        <v>2.1186417494429732E-2</v>
      </c>
      <c r="R63" s="89"/>
      <c r="S63" s="85"/>
    </row>
    <row r="64" spans="1:19" x14ac:dyDescent="0.25">
      <c r="A64" s="103"/>
      <c r="B64" s="32" t="s">
        <v>89</v>
      </c>
      <c r="C64" s="20">
        <v>188</v>
      </c>
      <c r="D64" s="20">
        <v>167</v>
      </c>
      <c r="E64" s="18">
        <f t="shared" si="21"/>
        <v>355</v>
      </c>
      <c r="F64" s="20">
        <v>22</v>
      </c>
      <c r="G64" s="20">
        <v>29</v>
      </c>
      <c r="H64" s="18">
        <f t="shared" si="22"/>
        <v>51</v>
      </c>
      <c r="I64" s="13">
        <f t="shared" si="35"/>
        <v>0.11702127659574468</v>
      </c>
      <c r="J64" s="13">
        <f t="shared" si="35"/>
        <v>0.17365269461077845</v>
      </c>
      <c r="K64" s="16">
        <f t="shared" si="35"/>
        <v>0.14366197183098592</v>
      </c>
      <c r="L64" s="25" t="str">
        <f t="shared" si="34"/>
        <v>11-18%</v>
      </c>
      <c r="M64" s="82">
        <f t="shared" si="25"/>
        <v>0.16536276223776225</v>
      </c>
      <c r="N64" s="83">
        <v>0.11098647200191858</v>
      </c>
      <c r="O64" s="83">
        <v>0.18396675931261341</v>
      </c>
      <c r="P64" s="84">
        <f t="shared" si="26"/>
        <v>3.2675499829067339E-2</v>
      </c>
      <c r="Q64" s="84">
        <f t="shared" si="27"/>
        <v>4.0304787481627496E-2</v>
      </c>
      <c r="R64" s="80"/>
      <c r="S64" s="85"/>
    </row>
    <row r="65" spans="1:19" x14ac:dyDescent="0.25">
      <c r="A65" s="103"/>
      <c r="B65" s="32" t="s">
        <v>90</v>
      </c>
      <c r="C65" s="20">
        <v>24</v>
      </c>
      <c r="D65" s="20">
        <v>16</v>
      </c>
      <c r="E65" s="18">
        <f t="shared" si="21"/>
        <v>40</v>
      </c>
      <c r="F65" s="20">
        <v>2</v>
      </c>
      <c r="G65" s="20">
        <v>0</v>
      </c>
      <c r="H65" s="18">
        <f t="shared" si="22"/>
        <v>2</v>
      </c>
      <c r="I65" s="13">
        <f t="shared" si="35"/>
        <v>8.3333333333333329E-2</v>
      </c>
      <c r="J65" s="13">
        <f t="shared" si="35"/>
        <v>0</v>
      </c>
      <c r="K65" s="16">
        <f t="shared" si="35"/>
        <v>0.05</v>
      </c>
      <c r="L65" s="25" t="str">
        <f t="shared" si="34"/>
        <v>1-17%</v>
      </c>
      <c r="M65" s="82">
        <f t="shared" si="25"/>
        <v>0.16536276223776225</v>
      </c>
      <c r="N65" s="83">
        <v>1.382069950020472E-2</v>
      </c>
      <c r="O65" s="83">
        <v>0.16503844904265805</v>
      </c>
      <c r="P65" s="84">
        <f t="shared" si="26"/>
        <v>3.6179300499795286E-2</v>
      </c>
      <c r="Q65" s="84">
        <f t="shared" si="27"/>
        <v>0.11503844904265804</v>
      </c>
      <c r="R65" s="80"/>
      <c r="S65" s="85"/>
    </row>
    <row r="66" spans="1:19" x14ac:dyDescent="0.25">
      <c r="A66" s="103"/>
      <c r="B66" s="32" t="s">
        <v>91</v>
      </c>
      <c r="C66" s="20">
        <v>70</v>
      </c>
      <c r="D66" s="20">
        <v>172</v>
      </c>
      <c r="E66" s="18">
        <f t="shared" si="21"/>
        <v>242</v>
      </c>
      <c r="F66" s="20">
        <v>10</v>
      </c>
      <c r="G66" s="20">
        <v>9</v>
      </c>
      <c r="H66" s="18">
        <f t="shared" si="22"/>
        <v>19</v>
      </c>
      <c r="I66" s="13">
        <f t="shared" si="35"/>
        <v>0.14285714285714285</v>
      </c>
      <c r="J66" s="13">
        <f t="shared" si="35"/>
        <v>5.232558139534884E-2</v>
      </c>
      <c r="K66" s="16">
        <f t="shared" si="35"/>
        <v>7.8512396694214878E-2</v>
      </c>
      <c r="L66" s="25" t="str">
        <f t="shared" si="34"/>
        <v>5-12%</v>
      </c>
      <c r="M66" s="82">
        <f t="shared" si="25"/>
        <v>0.16536276223776225</v>
      </c>
      <c r="N66" s="83">
        <v>5.0836694574665373E-2</v>
      </c>
      <c r="O66" s="83">
        <v>0.1193601715721878</v>
      </c>
      <c r="P66" s="84">
        <f t="shared" si="26"/>
        <v>2.7675702119549506E-2</v>
      </c>
      <c r="Q66" s="84">
        <f t="shared" si="27"/>
        <v>4.084777487797292E-2</v>
      </c>
      <c r="R66" s="80"/>
      <c r="S66" s="85"/>
    </row>
    <row r="67" spans="1:19" x14ac:dyDescent="0.25">
      <c r="A67" s="103"/>
      <c r="B67" s="32" t="s">
        <v>92</v>
      </c>
      <c r="C67" s="20">
        <v>15</v>
      </c>
      <c r="D67" s="20">
        <v>31</v>
      </c>
      <c r="E67" s="18">
        <f t="shared" si="21"/>
        <v>46</v>
      </c>
      <c r="F67" s="20">
        <v>4</v>
      </c>
      <c r="G67" s="20">
        <v>4</v>
      </c>
      <c r="H67" s="18">
        <f t="shared" si="22"/>
        <v>8</v>
      </c>
      <c r="I67" s="13">
        <f t="shared" si="35"/>
        <v>0.26666666666666666</v>
      </c>
      <c r="J67" s="13">
        <f t="shared" si="35"/>
        <v>0.12903225806451613</v>
      </c>
      <c r="K67" s="16">
        <f t="shared" si="35"/>
        <v>0.17391304347826086</v>
      </c>
      <c r="L67" s="25" t="str">
        <f t="shared" si="34"/>
        <v>9-31%</v>
      </c>
      <c r="M67" s="82">
        <f t="shared" si="25"/>
        <v>0.16536276223776225</v>
      </c>
      <c r="N67" s="83">
        <v>9.0858036658326702E-2</v>
      </c>
      <c r="O67" s="83">
        <v>0.30723322890927668</v>
      </c>
      <c r="P67" s="84">
        <f t="shared" si="26"/>
        <v>8.3055006819934163E-2</v>
      </c>
      <c r="Q67" s="84">
        <f t="shared" si="27"/>
        <v>0.13332018543101581</v>
      </c>
      <c r="R67" s="80"/>
      <c r="S67" s="85"/>
    </row>
    <row r="68" spans="1:19" x14ac:dyDescent="0.25">
      <c r="A68" s="103"/>
      <c r="B68" s="32" t="s">
        <v>95</v>
      </c>
      <c r="C68" s="20">
        <v>430</v>
      </c>
      <c r="D68" s="20">
        <v>633</v>
      </c>
      <c r="E68" s="18">
        <f t="shared" si="21"/>
        <v>1063</v>
      </c>
      <c r="F68" s="20">
        <v>151</v>
      </c>
      <c r="G68" s="20">
        <v>219</v>
      </c>
      <c r="H68" s="18">
        <f t="shared" si="22"/>
        <v>370</v>
      </c>
      <c r="I68" s="13">
        <f t="shared" si="35"/>
        <v>0.35116279069767442</v>
      </c>
      <c r="J68" s="13">
        <f t="shared" si="35"/>
        <v>0.34597156398104267</v>
      </c>
      <c r="K68" s="16">
        <f t="shared" si="35"/>
        <v>0.34807149576669805</v>
      </c>
      <c r="L68" s="25" t="str">
        <f t="shared" si="34"/>
        <v>32-38%</v>
      </c>
      <c r="M68" s="82">
        <f t="shared" si="25"/>
        <v>0.16536276223776225</v>
      </c>
      <c r="N68" s="83">
        <v>0.32002876173556577</v>
      </c>
      <c r="O68" s="83">
        <v>0.37720834687304516</v>
      </c>
      <c r="P68" s="84">
        <f t="shared" si="26"/>
        <v>2.8042734031132277E-2</v>
      </c>
      <c r="Q68" s="84">
        <f t="shared" si="27"/>
        <v>2.9136851106347117E-2</v>
      </c>
      <c r="R68" s="80"/>
      <c r="S68" s="85"/>
    </row>
    <row r="69" spans="1:19" x14ac:dyDescent="0.25">
      <c r="A69" s="104"/>
      <c r="B69" s="15" t="s">
        <v>110</v>
      </c>
      <c r="C69" s="18">
        <f>SUM(C57:C68)</f>
        <v>2258</v>
      </c>
      <c r="D69" s="18">
        <f>SUM(D57:D68)</f>
        <v>4137</v>
      </c>
      <c r="E69" s="18">
        <f t="shared" si="21"/>
        <v>6395</v>
      </c>
      <c r="F69" s="18">
        <f>SUM(F60:F68)</f>
        <v>926</v>
      </c>
      <c r="G69" s="18">
        <f>SUM(G60:G68)</f>
        <v>1594</v>
      </c>
      <c r="H69" s="18">
        <f t="shared" si="22"/>
        <v>2520</v>
      </c>
      <c r="I69" s="16">
        <f t="shared" si="28"/>
        <v>0.41009743135518156</v>
      </c>
      <c r="J69" s="16">
        <f t="shared" si="28"/>
        <v>0.38530335992264925</v>
      </c>
      <c r="K69" s="16">
        <f t="shared" si="28"/>
        <v>0.39405785770132917</v>
      </c>
      <c r="L69" s="26" t="str">
        <f t="shared" ref="L69:L70" si="36">ROUND(N69*100,0)&amp;-ROUND(O69*100,0)&amp;"%"</f>
        <v>38-41%</v>
      </c>
      <c r="M69" s="82">
        <f t="shared" si="25"/>
        <v>0.16536276223776225</v>
      </c>
      <c r="N69" s="83">
        <v>0.38214858923917766</v>
      </c>
      <c r="O69" s="83">
        <v>0.40609432754077712</v>
      </c>
      <c r="P69" s="84">
        <f t="shared" si="26"/>
        <v>1.1909268462151512E-2</v>
      </c>
      <c r="Q69" s="84">
        <f t="shared" si="27"/>
        <v>1.203646983944795E-2</v>
      </c>
      <c r="R69" s="89"/>
      <c r="S69" s="85"/>
    </row>
    <row r="70" spans="1:19" x14ac:dyDescent="0.25">
      <c r="A70" s="71" t="s">
        <v>65</v>
      </c>
      <c r="B70" s="14" t="s">
        <v>65</v>
      </c>
      <c r="C70" s="18">
        <v>2616</v>
      </c>
      <c r="D70" s="18">
        <v>5155</v>
      </c>
      <c r="E70" s="18">
        <f t="shared" si="21"/>
        <v>7771</v>
      </c>
      <c r="F70" s="18">
        <v>718</v>
      </c>
      <c r="G70" s="18">
        <v>1163</v>
      </c>
      <c r="H70" s="18">
        <f t="shared" si="22"/>
        <v>1881</v>
      </c>
      <c r="I70" s="16">
        <f t="shared" si="28"/>
        <v>0.27446483180428133</v>
      </c>
      <c r="J70" s="16">
        <f t="shared" si="28"/>
        <v>0.22560620756547042</v>
      </c>
      <c r="K70" s="16">
        <f t="shared" si="28"/>
        <v>0.24205378973105135</v>
      </c>
      <c r="L70" s="26" t="str">
        <f t="shared" si="36"/>
        <v>23-25%</v>
      </c>
      <c r="M70" s="82">
        <f t="shared" si="25"/>
        <v>0.16536276223776225</v>
      </c>
      <c r="N70" s="83">
        <v>0.23265951580618707</v>
      </c>
      <c r="O70" s="83">
        <v>0.25170295907035151</v>
      </c>
      <c r="P70" s="84">
        <f t="shared" si="26"/>
        <v>9.394273924864277E-3</v>
      </c>
      <c r="Q70" s="84">
        <f t="shared" si="27"/>
        <v>9.6491693393001565E-3</v>
      </c>
      <c r="R70" s="89"/>
      <c r="S70" s="85"/>
    </row>
    <row r="71" spans="1:19" x14ac:dyDescent="0.25">
      <c r="A71" s="56" t="s">
        <v>8</v>
      </c>
      <c r="B71" s="57"/>
      <c r="C71" s="18">
        <f>SUM(C51,C56,C69,C70)</f>
        <v>12791</v>
      </c>
      <c r="D71" s="18">
        <f>SUM(D51,D56,D69,D70)</f>
        <v>32969</v>
      </c>
      <c r="E71" s="18">
        <f t="shared" si="21"/>
        <v>45760</v>
      </c>
      <c r="F71" s="18">
        <f>SUM(F51,F56,F69,F70)</f>
        <v>2601</v>
      </c>
      <c r="G71" s="18">
        <f>SUM(G51,G56,G69,G70)</f>
        <v>4966</v>
      </c>
      <c r="H71" s="18">
        <f>SUM(F71:G71)</f>
        <v>7567</v>
      </c>
      <c r="I71" s="16">
        <f t="shared" si="28"/>
        <v>0.20334610272848097</v>
      </c>
      <c r="J71" s="16">
        <f t="shared" si="28"/>
        <v>0.15062634596135763</v>
      </c>
      <c r="K71" s="16">
        <f t="shared" si="28"/>
        <v>0.16536276223776225</v>
      </c>
      <c r="L71" s="26" t="str">
        <f t="shared" si="31"/>
        <v>16-17%</v>
      </c>
      <c r="M71" s="82">
        <f t="shared" si="25"/>
        <v>0.16536276223776225</v>
      </c>
      <c r="N71" s="83">
        <v>0.16198701689177541</v>
      </c>
      <c r="O71" s="83">
        <v>0.16879468686859925</v>
      </c>
      <c r="P71" s="84">
        <f t="shared" si="26"/>
        <v>3.3757453459868358E-3</v>
      </c>
      <c r="Q71" s="84">
        <f t="shared" si="27"/>
        <v>3.4319246308369966E-3</v>
      </c>
      <c r="R71" s="89"/>
      <c r="S71" s="85"/>
    </row>
    <row r="72" spans="1:19" x14ac:dyDescent="0.25">
      <c r="A72" s="65" t="s">
        <v>79</v>
      </c>
      <c r="L72" s="77" t="s">
        <v>82</v>
      </c>
    </row>
    <row r="74" spans="1:19" ht="15.75" x14ac:dyDescent="0.25">
      <c r="A74" s="17" t="s">
        <v>52</v>
      </c>
      <c r="B74" s="21"/>
      <c r="C74" s="22"/>
      <c r="D74" s="22"/>
      <c r="E74" s="22"/>
      <c r="F74" s="22"/>
      <c r="G74" s="22"/>
      <c r="H74" s="22"/>
    </row>
    <row r="75" spans="1:19" ht="135" x14ac:dyDescent="0.25">
      <c r="A75" s="19" t="s">
        <v>58</v>
      </c>
      <c r="B75" s="19" t="s">
        <v>54</v>
      </c>
      <c r="C75" s="19" t="s">
        <v>69</v>
      </c>
      <c r="D75" s="19" t="s">
        <v>70</v>
      </c>
      <c r="G75" s="42"/>
      <c r="H75" s="42"/>
    </row>
    <row r="76" spans="1:19" x14ac:dyDescent="0.25">
      <c r="A76" s="36" t="s">
        <v>38</v>
      </c>
      <c r="B76" s="20">
        <v>12791</v>
      </c>
      <c r="C76" s="20">
        <v>2601</v>
      </c>
      <c r="D76" s="37">
        <f>C76/B76</f>
        <v>0.20334610272848097</v>
      </c>
      <c r="G76" s="43"/>
      <c r="H76" s="43"/>
    </row>
    <row r="77" spans="1:19" x14ac:dyDescent="0.25">
      <c r="A77" s="36" t="s">
        <v>39</v>
      </c>
      <c r="B77" s="20">
        <v>32969</v>
      </c>
      <c r="C77" s="20">
        <v>4966</v>
      </c>
      <c r="D77" s="37">
        <f>C77/B77</f>
        <v>0.15062634596135763</v>
      </c>
      <c r="G77" s="43"/>
      <c r="H77" s="43"/>
    </row>
    <row r="78" spans="1:19" x14ac:dyDescent="0.25">
      <c r="A78" s="39" t="s">
        <v>8</v>
      </c>
      <c r="B78" s="18">
        <f>SUM(B76:B77)</f>
        <v>45760</v>
      </c>
      <c r="C78" s="18">
        <f>SUM(C76:C77)</f>
        <v>7567</v>
      </c>
      <c r="D78" s="38">
        <f>C78/B78</f>
        <v>0.16536276223776225</v>
      </c>
      <c r="G78" s="44"/>
      <c r="H78" s="44"/>
    </row>
    <row r="80" spans="1:19" ht="15.75" x14ac:dyDescent="0.25">
      <c r="A80" s="17" t="s">
        <v>100</v>
      </c>
      <c r="B80" s="21"/>
      <c r="C80" s="22"/>
      <c r="D80" s="22"/>
      <c r="E80" s="22"/>
    </row>
    <row r="81" spans="1:5" ht="75" x14ac:dyDescent="0.25">
      <c r="A81" s="19" t="s">
        <v>36</v>
      </c>
      <c r="B81" s="19" t="s">
        <v>50</v>
      </c>
      <c r="C81" s="19" t="s">
        <v>51</v>
      </c>
      <c r="D81" s="42"/>
      <c r="E81" s="42"/>
    </row>
    <row r="82" spans="1:5" x14ac:dyDescent="0.25">
      <c r="A82" s="20">
        <v>29252</v>
      </c>
      <c r="B82" s="20">
        <v>6932</v>
      </c>
      <c r="C82" s="13">
        <f>B82/A82</f>
        <v>0.23697524955558594</v>
      </c>
      <c r="D82" s="35"/>
      <c r="E82" s="35"/>
    </row>
    <row r="84" spans="1:5" x14ac:dyDescent="0.25">
      <c r="A84" t="s">
        <v>101</v>
      </c>
    </row>
  </sheetData>
  <mergeCells count="18">
    <mergeCell ref="C44:E46"/>
    <mergeCell ref="F44:H46"/>
    <mergeCell ref="I44:K46"/>
    <mergeCell ref="L44:L47"/>
    <mergeCell ref="A57:A69"/>
    <mergeCell ref="A48:A51"/>
    <mergeCell ref="A52:A56"/>
    <mergeCell ref="A8:A10"/>
    <mergeCell ref="A11:A15"/>
    <mergeCell ref="A16:A28"/>
    <mergeCell ref="A44:A47"/>
    <mergeCell ref="B44:B47"/>
    <mergeCell ref="L4:L7"/>
    <mergeCell ref="A4:A7"/>
    <mergeCell ref="B4:B7"/>
    <mergeCell ref="C4:E6"/>
    <mergeCell ref="F4:H6"/>
    <mergeCell ref="I4:K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0"/>
  <sheetViews>
    <sheetView workbookViewId="0">
      <selection activeCell="D53" sqref="D52:D53"/>
    </sheetView>
  </sheetViews>
  <sheetFormatPr defaultRowHeight="15" x14ac:dyDescent="0.25"/>
  <cols>
    <col min="1" max="1" width="24.42578125" customWidth="1"/>
    <col min="2" max="2" width="20.7109375" customWidth="1"/>
    <col min="3" max="3" width="15" customWidth="1"/>
    <col min="4" max="4" width="12.42578125" customWidth="1"/>
    <col min="5" max="5" width="7.140625" customWidth="1"/>
    <col min="6" max="6" width="8.85546875" customWidth="1"/>
    <col min="7" max="7" width="7" customWidth="1"/>
    <col min="8" max="8" width="7.140625" customWidth="1"/>
    <col min="9" max="9" width="7.28515625" customWidth="1"/>
    <col min="10" max="10" width="6" customWidth="1"/>
    <col min="11" max="11" width="8.7109375" customWidth="1"/>
    <col min="12" max="12" width="15.7109375" customWidth="1"/>
    <col min="13" max="13" width="6.7109375" customWidth="1"/>
    <col min="16" max="16" width="11.5703125" customWidth="1"/>
    <col min="17" max="17" width="10.42578125" customWidth="1"/>
  </cols>
  <sheetData>
    <row r="1" spans="1:19" ht="15.75" x14ac:dyDescent="0.25">
      <c r="A1" s="12" t="s">
        <v>44</v>
      </c>
    </row>
    <row r="2" spans="1:19" ht="15.75" x14ac:dyDescent="0.25">
      <c r="A2" s="12"/>
    </row>
    <row r="3" spans="1:19" x14ac:dyDescent="0.25">
      <c r="A3" s="17" t="s">
        <v>97</v>
      </c>
    </row>
    <row r="4" spans="1:19" ht="15" customHeight="1" x14ac:dyDescent="0.25">
      <c r="A4" s="95" t="s">
        <v>0</v>
      </c>
      <c r="B4" s="95" t="s">
        <v>1</v>
      </c>
      <c r="C4" s="96" t="s">
        <v>63</v>
      </c>
      <c r="D4" s="97"/>
      <c r="E4" s="98"/>
      <c r="F4" s="96" t="s">
        <v>62</v>
      </c>
      <c r="G4" s="97"/>
      <c r="H4" s="98"/>
      <c r="I4" s="94" t="s">
        <v>61</v>
      </c>
      <c r="J4" s="94"/>
      <c r="K4" s="94"/>
      <c r="L4" s="94" t="s">
        <v>11</v>
      </c>
      <c r="M4" s="65"/>
      <c r="N4" s="65"/>
      <c r="O4" s="65"/>
      <c r="P4" s="65"/>
      <c r="Q4" s="65"/>
      <c r="R4" s="65"/>
      <c r="S4" s="65"/>
    </row>
    <row r="5" spans="1:19" x14ac:dyDescent="0.25">
      <c r="A5" s="95"/>
      <c r="B5" s="95"/>
      <c r="C5" s="99"/>
      <c r="D5" s="100"/>
      <c r="E5" s="101"/>
      <c r="F5" s="99"/>
      <c r="G5" s="100"/>
      <c r="H5" s="101"/>
      <c r="I5" s="94"/>
      <c r="J5" s="94"/>
      <c r="K5" s="94"/>
      <c r="L5" s="94"/>
      <c r="M5" s="65"/>
      <c r="N5" s="65"/>
      <c r="O5" s="65"/>
      <c r="P5" s="65"/>
      <c r="Q5" s="65"/>
      <c r="R5" s="65"/>
      <c r="S5" s="65"/>
    </row>
    <row r="6" spans="1:19" x14ac:dyDescent="0.25">
      <c r="A6" s="95"/>
      <c r="B6" s="95"/>
      <c r="C6" s="99"/>
      <c r="D6" s="100"/>
      <c r="E6" s="101"/>
      <c r="F6" s="99"/>
      <c r="G6" s="100"/>
      <c r="H6" s="101"/>
      <c r="I6" s="94"/>
      <c r="J6" s="94"/>
      <c r="K6" s="94"/>
      <c r="L6" s="94"/>
      <c r="M6" s="65"/>
      <c r="N6" s="65"/>
      <c r="O6" s="65"/>
      <c r="P6" s="65"/>
      <c r="Q6" s="65"/>
      <c r="R6" s="65"/>
      <c r="S6" s="65"/>
    </row>
    <row r="7" spans="1:19" ht="20.25" customHeight="1" x14ac:dyDescent="0.25">
      <c r="A7" s="95"/>
      <c r="B7" s="95"/>
      <c r="C7" s="41">
        <v>3002</v>
      </c>
      <c r="D7" s="41">
        <v>3004</v>
      </c>
      <c r="E7" s="41" t="s">
        <v>42</v>
      </c>
      <c r="F7" s="41">
        <v>3002</v>
      </c>
      <c r="G7" s="41">
        <v>3004</v>
      </c>
      <c r="H7" s="41" t="s">
        <v>42</v>
      </c>
      <c r="I7" s="41">
        <v>3002</v>
      </c>
      <c r="J7" s="41">
        <v>3004</v>
      </c>
      <c r="K7" s="41" t="s">
        <v>42</v>
      </c>
      <c r="L7" s="94"/>
      <c r="M7" s="30"/>
      <c r="N7" s="27" t="s">
        <v>12</v>
      </c>
      <c r="O7" s="27" t="s">
        <v>13</v>
      </c>
      <c r="P7" s="27" t="s">
        <v>14</v>
      </c>
      <c r="Q7" s="27" t="s">
        <v>15</v>
      </c>
      <c r="R7" s="65"/>
      <c r="S7" s="65"/>
    </row>
    <row r="8" spans="1:19" x14ac:dyDescent="0.25">
      <c r="A8" s="95" t="s">
        <v>2</v>
      </c>
      <c r="B8" s="31" t="s">
        <v>16</v>
      </c>
      <c r="C8" s="20">
        <v>3669</v>
      </c>
      <c r="D8" s="20">
        <v>3842</v>
      </c>
      <c r="E8" s="18">
        <v>7511</v>
      </c>
      <c r="F8" s="20">
        <v>494</v>
      </c>
      <c r="G8" s="20">
        <v>383</v>
      </c>
      <c r="H8" s="18">
        <v>877</v>
      </c>
      <c r="I8" s="13">
        <f>F8/C8</f>
        <v>0.13464159171436357</v>
      </c>
      <c r="J8" s="13">
        <f>G8/D8</f>
        <v>9.968766267568975E-2</v>
      </c>
      <c r="K8" s="16">
        <f>H8/E8</f>
        <v>0.11676208227932366</v>
      </c>
      <c r="L8" s="25" t="str">
        <f>ROUND(N8*100,0)&amp;-ROUND(O8*100,0)&amp;"%"</f>
        <v>11-12%</v>
      </c>
      <c r="M8" s="24">
        <f t="shared" ref="M8:M15" si="0">$K$20</f>
        <v>0.15817824778856721</v>
      </c>
      <c r="N8" s="28">
        <f>(((2*E8*(H8/E8))+3.841443202-(1.95996*SQRT(3.841443202+(4*E8*(H8/E8)*(1-(H8/E8))))))/(2*(E8+3.841443202)))</f>
        <v>0.10969466762505944</v>
      </c>
      <c r="O8" s="28">
        <f>(((2*E8*(H8/E8))+3.841443202+(1.95996*SQRT(3.841443202+(4*E8*(H8/E8)*(1-(H8/E8))))))/(2*(E8+3.841443202)))</f>
        <v>0.12422130471952816</v>
      </c>
      <c r="P8" s="29">
        <f>K8-N8</f>
        <v>7.0674146542642202E-3</v>
      </c>
      <c r="Q8" s="29">
        <f>O8-K8</f>
        <v>7.4592224402044993E-3</v>
      </c>
      <c r="R8" s="65"/>
      <c r="S8" s="65"/>
    </row>
    <row r="9" spans="1:19" x14ac:dyDescent="0.25">
      <c r="A9" s="95"/>
      <c r="B9" s="32" t="s">
        <v>17</v>
      </c>
      <c r="C9" s="20">
        <v>3114</v>
      </c>
      <c r="D9" s="20">
        <v>3289</v>
      </c>
      <c r="E9" s="18">
        <v>6403</v>
      </c>
      <c r="F9" s="20">
        <v>269</v>
      </c>
      <c r="G9" s="20">
        <v>263</v>
      </c>
      <c r="H9" s="18">
        <v>532</v>
      </c>
      <c r="I9" s="13">
        <f t="shared" ref="I9:I39" si="1">F9/C9</f>
        <v>8.6384071933204881E-2</v>
      </c>
      <c r="J9" s="13">
        <f t="shared" ref="J9:J39" si="2">G9/D9</f>
        <v>7.996351474612344E-2</v>
      </c>
      <c r="K9" s="16">
        <f t="shared" ref="K9:K39" si="3">H9/E9</f>
        <v>8.3086053412462904E-2</v>
      </c>
      <c r="L9" s="25" t="str">
        <f t="shared" ref="L9:L39" si="4">ROUND(N9*100,0)&amp;-ROUND(O9*100,0)&amp;"%"</f>
        <v>8-9%</v>
      </c>
      <c r="M9" s="24">
        <f t="shared" si="0"/>
        <v>0.15817824778856721</v>
      </c>
      <c r="N9" s="28">
        <f t="shared" ref="N9:N18" si="5">(((2*E9*(H9/E9))+3.841443202-(1.95996*SQRT(3.841443202+(4*E9*(H9/E9)*(1-(H9/E9))))))/(2*(E9+3.841443202)))</f>
        <v>7.6572856627070834E-2</v>
      </c>
      <c r="O9" s="28">
        <f t="shared" ref="O9:O18" si="6">(((2*E9*(H9/E9))+3.841443202+(1.95996*SQRT(3.841443202+(4*E9*(H9/E9)*(1-(H9/E9))))))/(2*(E9+3.841443202)))</f>
        <v>9.0099200527556683E-2</v>
      </c>
      <c r="P9" s="29">
        <f t="shared" ref="P9:P18" si="7">K9-N9</f>
        <v>6.5131967853920697E-3</v>
      </c>
      <c r="Q9" s="29">
        <f t="shared" ref="Q9:Q18" si="8">O9-K9</f>
        <v>7.0131471150937791E-3</v>
      </c>
      <c r="R9" s="65"/>
      <c r="S9" s="65"/>
    </row>
    <row r="10" spans="1:19" x14ac:dyDescent="0.25">
      <c r="A10" s="95"/>
      <c r="B10" s="15" t="s">
        <v>3</v>
      </c>
      <c r="C10" s="18">
        <v>6783</v>
      </c>
      <c r="D10" s="18">
        <v>7131</v>
      </c>
      <c r="E10" s="18">
        <v>13914</v>
      </c>
      <c r="F10" s="18">
        <v>763</v>
      </c>
      <c r="G10" s="18">
        <v>646</v>
      </c>
      <c r="H10" s="18">
        <v>1409</v>
      </c>
      <c r="I10" s="16">
        <f t="shared" si="1"/>
        <v>0.11248710010319918</v>
      </c>
      <c r="J10" s="16">
        <f t="shared" si="2"/>
        <v>9.0590380030851209E-2</v>
      </c>
      <c r="K10" s="16">
        <f t="shared" si="3"/>
        <v>0.10126491303722869</v>
      </c>
      <c r="L10" s="26" t="str">
        <f t="shared" si="4"/>
        <v>10-11%</v>
      </c>
      <c r="M10" s="24">
        <f t="shared" si="0"/>
        <v>0.15817824778856721</v>
      </c>
      <c r="N10" s="28">
        <f t="shared" si="5"/>
        <v>9.6361810533700687E-2</v>
      </c>
      <c r="O10" s="28">
        <f t="shared" si="6"/>
        <v>0.10638812412518954</v>
      </c>
      <c r="P10" s="29">
        <f t="shared" si="7"/>
        <v>4.9031025035280035E-3</v>
      </c>
      <c r="Q10" s="29">
        <f t="shared" si="8"/>
        <v>5.1232110879608495E-3</v>
      </c>
      <c r="R10" s="65"/>
      <c r="S10" s="65"/>
    </row>
    <row r="11" spans="1:19" x14ac:dyDescent="0.25">
      <c r="A11" s="95" t="s">
        <v>4</v>
      </c>
      <c r="B11" s="32" t="s">
        <v>18</v>
      </c>
      <c r="C11" s="20">
        <v>3537</v>
      </c>
      <c r="D11" s="20">
        <v>4980</v>
      </c>
      <c r="E11" s="18">
        <v>8517</v>
      </c>
      <c r="F11" s="20">
        <v>851</v>
      </c>
      <c r="G11" s="20">
        <v>1116</v>
      </c>
      <c r="H11" s="18">
        <v>1967</v>
      </c>
      <c r="I11" s="13">
        <f t="shared" si="1"/>
        <v>0.24059937800395817</v>
      </c>
      <c r="J11" s="13">
        <f t="shared" si="2"/>
        <v>0.22409638554216868</v>
      </c>
      <c r="K11" s="16">
        <f t="shared" si="3"/>
        <v>0.23094986497593048</v>
      </c>
      <c r="L11" s="25" t="str">
        <f t="shared" si="4"/>
        <v>22-24%</v>
      </c>
      <c r="M11" s="24">
        <f t="shared" si="0"/>
        <v>0.15817824778856721</v>
      </c>
      <c r="N11" s="28">
        <f t="shared" si="5"/>
        <v>0.22212200531824353</v>
      </c>
      <c r="O11" s="28">
        <f t="shared" si="6"/>
        <v>0.24002031588920525</v>
      </c>
      <c r="P11" s="29">
        <f t="shared" si="7"/>
        <v>8.8278596576869539E-3</v>
      </c>
      <c r="Q11" s="29">
        <f t="shared" si="8"/>
        <v>9.070450913274769E-3</v>
      </c>
      <c r="R11" s="65"/>
      <c r="S11" s="65"/>
    </row>
    <row r="12" spans="1:19" x14ac:dyDescent="0.25">
      <c r="A12" s="95"/>
      <c r="B12" s="32" t="s">
        <v>19</v>
      </c>
      <c r="C12" s="20">
        <v>4804</v>
      </c>
      <c r="D12" s="20">
        <v>5270</v>
      </c>
      <c r="E12" s="18">
        <v>10074</v>
      </c>
      <c r="F12" s="20">
        <v>712</v>
      </c>
      <c r="G12" s="20">
        <v>574</v>
      </c>
      <c r="H12" s="18">
        <v>1286</v>
      </c>
      <c r="I12" s="13">
        <f t="shared" si="1"/>
        <v>0.1482098251457119</v>
      </c>
      <c r="J12" s="13">
        <f t="shared" si="2"/>
        <v>0.10891840607210626</v>
      </c>
      <c r="K12" s="16">
        <f t="shared" si="3"/>
        <v>0.12765535040698828</v>
      </c>
      <c r="L12" s="25" t="str">
        <f t="shared" si="4"/>
        <v>12-13%</v>
      </c>
      <c r="M12" s="24">
        <f t="shared" si="0"/>
        <v>0.15817824778856721</v>
      </c>
      <c r="N12" s="28">
        <f t="shared" si="5"/>
        <v>0.12128054509475437</v>
      </c>
      <c r="O12" s="28">
        <f t="shared" si="6"/>
        <v>0.13431401428775425</v>
      </c>
      <c r="P12" s="29">
        <f t="shared" si="7"/>
        <v>6.3748053122339027E-3</v>
      </c>
      <c r="Q12" s="29">
        <f t="shared" si="8"/>
        <v>6.6586638807659693E-3</v>
      </c>
      <c r="R12" s="65"/>
      <c r="S12" s="65"/>
    </row>
    <row r="13" spans="1:19" x14ac:dyDescent="0.25">
      <c r="A13" s="95"/>
      <c r="B13" s="55" t="s">
        <v>20</v>
      </c>
      <c r="C13" s="20">
        <v>3503</v>
      </c>
      <c r="D13" s="20">
        <v>2318</v>
      </c>
      <c r="E13" s="18">
        <v>5821</v>
      </c>
      <c r="F13" s="20">
        <v>347</v>
      </c>
      <c r="G13" s="20">
        <v>185</v>
      </c>
      <c r="H13" s="18">
        <v>532</v>
      </c>
      <c r="I13" s="13">
        <f t="shared" si="1"/>
        <v>9.905795032829004E-2</v>
      </c>
      <c r="J13" s="13">
        <f t="shared" si="2"/>
        <v>7.9810181190681617E-2</v>
      </c>
      <c r="K13" s="16">
        <f t="shared" si="3"/>
        <v>9.1393231403538916E-2</v>
      </c>
      <c r="L13" s="25" t="str">
        <f t="shared" si="4"/>
        <v>8-10%</v>
      </c>
      <c r="M13" s="24">
        <f t="shared" si="0"/>
        <v>0.15817824778856721</v>
      </c>
      <c r="N13" s="28">
        <f t="shared" si="5"/>
        <v>8.4257486015530403E-2</v>
      </c>
      <c r="O13" s="28">
        <f t="shared" si="6"/>
        <v>9.906792354531628E-2</v>
      </c>
      <c r="P13" s="29">
        <f t="shared" si="7"/>
        <v>7.1357453880085131E-3</v>
      </c>
      <c r="Q13" s="29">
        <f t="shared" si="8"/>
        <v>7.6746921417773645E-3</v>
      </c>
      <c r="R13" s="65"/>
      <c r="S13" s="65"/>
    </row>
    <row r="14" spans="1:19" x14ac:dyDescent="0.25">
      <c r="A14" s="95"/>
      <c r="B14" s="32" t="s">
        <v>21</v>
      </c>
      <c r="C14" s="20">
        <v>1359</v>
      </c>
      <c r="D14" s="20">
        <v>2204</v>
      </c>
      <c r="E14" s="18">
        <v>3563</v>
      </c>
      <c r="F14" s="20">
        <v>29</v>
      </c>
      <c r="G14" s="20">
        <v>40</v>
      </c>
      <c r="H14" s="18">
        <v>69</v>
      </c>
      <c r="I14" s="13">
        <f t="shared" si="1"/>
        <v>2.1339220014716703E-2</v>
      </c>
      <c r="J14" s="13">
        <f t="shared" si="2"/>
        <v>1.8148820326678767E-2</v>
      </c>
      <c r="K14" s="16">
        <f t="shared" si="3"/>
        <v>1.9365703059219759E-2</v>
      </c>
      <c r="L14" s="25" t="str">
        <f t="shared" si="4"/>
        <v>2-2%</v>
      </c>
      <c r="M14" s="24">
        <f t="shared" si="0"/>
        <v>0.15817824778856721</v>
      </c>
      <c r="N14" s="28">
        <f t="shared" si="5"/>
        <v>1.5331344658088893E-2</v>
      </c>
      <c r="O14" s="28">
        <f t="shared" si="6"/>
        <v>2.4435335599687604E-2</v>
      </c>
      <c r="P14" s="29">
        <f t="shared" si="7"/>
        <v>4.0343584011308664E-3</v>
      </c>
      <c r="Q14" s="29">
        <f t="shared" si="8"/>
        <v>5.0696325404678451E-3</v>
      </c>
      <c r="R14" s="65"/>
      <c r="S14" s="65"/>
    </row>
    <row r="15" spans="1:19" x14ac:dyDescent="0.25">
      <c r="A15" s="95"/>
      <c r="B15" s="15" t="s">
        <v>5</v>
      </c>
      <c r="C15" s="18">
        <v>13203</v>
      </c>
      <c r="D15" s="18">
        <v>14772</v>
      </c>
      <c r="E15" s="18">
        <v>27975</v>
      </c>
      <c r="F15" s="18">
        <v>1939</v>
      </c>
      <c r="G15" s="18">
        <v>1915</v>
      </c>
      <c r="H15" s="18">
        <v>3854</v>
      </c>
      <c r="I15" s="16">
        <f t="shared" si="1"/>
        <v>0.14686056199348632</v>
      </c>
      <c r="J15" s="16">
        <f t="shared" si="2"/>
        <v>0.12963715136745194</v>
      </c>
      <c r="K15" s="16">
        <f t="shared" si="3"/>
        <v>0.13776586237712243</v>
      </c>
      <c r="L15" s="26" t="str">
        <f t="shared" si="4"/>
        <v>13-14%</v>
      </c>
      <c r="M15" s="24">
        <f t="shared" si="0"/>
        <v>0.15817824778856721</v>
      </c>
      <c r="N15" s="28">
        <f t="shared" si="5"/>
        <v>0.13377683047507377</v>
      </c>
      <c r="O15" s="28">
        <f t="shared" si="6"/>
        <v>0.14185436243394287</v>
      </c>
      <c r="P15" s="29">
        <f t="shared" si="7"/>
        <v>3.989031902048662E-3</v>
      </c>
      <c r="Q15" s="29">
        <f t="shared" si="8"/>
        <v>4.0885000568204322E-3</v>
      </c>
      <c r="R15" s="65"/>
      <c r="S15" s="65"/>
    </row>
    <row r="16" spans="1:19" x14ac:dyDescent="0.25">
      <c r="A16" s="102" t="s">
        <v>6</v>
      </c>
      <c r="B16" s="32" t="s">
        <v>28</v>
      </c>
      <c r="C16" s="20">
        <v>1270</v>
      </c>
      <c r="D16" s="20">
        <v>729</v>
      </c>
      <c r="E16" s="18">
        <v>1999</v>
      </c>
      <c r="F16" s="20">
        <v>15</v>
      </c>
      <c r="G16" s="20">
        <v>11</v>
      </c>
      <c r="H16" s="18">
        <v>26</v>
      </c>
      <c r="I16" s="13">
        <f t="shared" ref="I16:K19" si="9">F16/C16</f>
        <v>1.1811023622047244E-2</v>
      </c>
      <c r="J16" s="13">
        <f t="shared" si="9"/>
        <v>1.5089163237311385E-2</v>
      </c>
      <c r="K16" s="16">
        <f t="shared" si="9"/>
        <v>1.3006503251625813E-2</v>
      </c>
      <c r="L16" s="25" t="str">
        <f>ROUND(N16*100,0)&amp;-ROUND(O16*100,0)&amp;"%"</f>
        <v>1-2%</v>
      </c>
      <c r="M16" s="24">
        <f t="shared" ref="M16:M20" si="10">$K$20</f>
        <v>0.15817824778856721</v>
      </c>
      <c r="N16" s="28">
        <f t="shared" si="5"/>
        <v>8.8913555182858206E-3</v>
      </c>
      <c r="O16" s="28">
        <f t="shared" si="6"/>
        <v>1.8989754787043536E-2</v>
      </c>
      <c r="P16" s="29">
        <f t="shared" si="7"/>
        <v>4.1151477333399925E-3</v>
      </c>
      <c r="Q16" s="29">
        <f t="shared" si="8"/>
        <v>5.9832515354177225E-3</v>
      </c>
      <c r="R16" s="65"/>
      <c r="S16" s="65"/>
    </row>
    <row r="17" spans="1:19" x14ac:dyDescent="0.25">
      <c r="A17" s="103"/>
      <c r="B17" s="32" t="s">
        <v>33</v>
      </c>
      <c r="C17" s="20">
        <v>1073</v>
      </c>
      <c r="D17" s="20">
        <v>1029</v>
      </c>
      <c r="E17" s="18">
        <v>2102</v>
      </c>
      <c r="F17" s="20">
        <v>51</v>
      </c>
      <c r="G17" s="20">
        <v>42</v>
      </c>
      <c r="H17" s="18">
        <v>93</v>
      </c>
      <c r="I17" s="13">
        <f t="shared" si="9"/>
        <v>4.7530288909599254E-2</v>
      </c>
      <c r="J17" s="13">
        <f t="shared" si="9"/>
        <v>4.0816326530612242E-2</v>
      </c>
      <c r="K17" s="16">
        <f t="shared" si="9"/>
        <v>4.4243577545195055E-2</v>
      </c>
      <c r="L17" s="25" t="str">
        <f>ROUND(N17*100,0)&amp;-ROUND(O17*100,0)&amp;"%"</f>
        <v>4-5%</v>
      </c>
      <c r="M17" s="24">
        <f t="shared" si="10"/>
        <v>0.15817824778856721</v>
      </c>
      <c r="N17" s="28">
        <f t="shared" si="5"/>
        <v>3.6252897249242834E-2</v>
      </c>
      <c r="O17" s="28">
        <f>(((2*E17*(H17/E17))+3.841443202+(1.95996*SQRT(3.841443202+(4*E17*(H17/E17)*(1-(H17/E17))))))/(2*(E17+3.841443202)))</f>
        <v>5.3897025393242516E-2</v>
      </c>
      <c r="P17" s="29">
        <f t="shared" si="7"/>
        <v>7.9906802959522211E-3</v>
      </c>
      <c r="Q17" s="29">
        <f t="shared" si="8"/>
        <v>9.6534478480474611E-3</v>
      </c>
      <c r="R17" s="65"/>
      <c r="S17" s="65"/>
    </row>
    <row r="18" spans="1:19" x14ac:dyDescent="0.25">
      <c r="A18" s="104"/>
      <c r="B18" s="14" t="s">
        <v>7</v>
      </c>
      <c r="C18" s="18">
        <f>SUM(C16:C17)</f>
        <v>2343</v>
      </c>
      <c r="D18" s="18">
        <f t="shared" ref="D18:H18" si="11">SUM(D16:D17)</f>
        <v>1758</v>
      </c>
      <c r="E18" s="18">
        <f t="shared" si="11"/>
        <v>4101</v>
      </c>
      <c r="F18" s="18">
        <f t="shared" si="11"/>
        <v>66</v>
      </c>
      <c r="G18" s="18">
        <f t="shared" si="11"/>
        <v>53</v>
      </c>
      <c r="H18" s="18">
        <f t="shared" si="11"/>
        <v>119</v>
      </c>
      <c r="I18" s="16">
        <f t="shared" si="9"/>
        <v>2.8169014084507043E-2</v>
      </c>
      <c r="J18" s="16">
        <f t="shared" si="9"/>
        <v>3.0147895335608646E-2</v>
      </c>
      <c r="K18" s="16">
        <f t="shared" si="9"/>
        <v>2.9017312850524262E-2</v>
      </c>
      <c r="L18" s="26" t="str">
        <f>ROUND(N18*100,0)&amp;-ROUND(O18*100,0)&amp;"%"</f>
        <v>2-3%</v>
      </c>
      <c r="M18" s="24">
        <f t="shared" si="10"/>
        <v>0.15817824778856721</v>
      </c>
      <c r="N18" s="28">
        <f t="shared" si="5"/>
        <v>2.4304275672230792E-2</v>
      </c>
      <c r="O18" s="28">
        <f t="shared" si="6"/>
        <v>3.4611871649978684E-2</v>
      </c>
      <c r="P18" s="29">
        <f t="shared" si="7"/>
        <v>4.71303717829347E-3</v>
      </c>
      <c r="Q18" s="29">
        <f t="shared" si="8"/>
        <v>5.5945587994544223E-3</v>
      </c>
      <c r="R18" s="65"/>
      <c r="S18" s="65"/>
    </row>
    <row r="19" spans="1:19" ht="34.5" customHeight="1" x14ac:dyDescent="0.25">
      <c r="A19" s="71" t="s">
        <v>64</v>
      </c>
      <c r="B19" s="14" t="s">
        <v>65</v>
      </c>
      <c r="C19" s="18">
        <v>4996</v>
      </c>
      <c r="D19" s="18">
        <v>4521</v>
      </c>
      <c r="E19" s="18">
        <v>9517</v>
      </c>
      <c r="F19" s="18">
        <v>1931</v>
      </c>
      <c r="G19" s="18">
        <v>1467</v>
      </c>
      <c r="H19" s="18">
        <v>3398</v>
      </c>
      <c r="I19" s="16">
        <f t="shared" si="9"/>
        <v>0.38650920736589273</v>
      </c>
      <c r="J19" s="16">
        <f t="shared" si="9"/>
        <v>0.32448573324485736</v>
      </c>
      <c r="K19" s="16">
        <f t="shared" si="9"/>
        <v>0.35704528738047703</v>
      </c>
      <c r="L19" s="26" t="str">
        <f>ROUND(N19*100,0)&amp;-ROUND(O19*100,0)&amp;"%"</f>
        <v>35-37%</v>
      </c>
      <c r="M19" s="24">
        <f t="shared" si="10"/>
        <v>0.15817824778856721</v>
      </c>
      <c r="N19" s="28">
        <f>(((2*E19*(H19/E19))+3.841443202-(1.95996*SQRT(3.841443202+(4*E19*(H19/E19)*(1-(H19/E19))))))/(2*(E19+3.841443202)))</f>
        <v>0.34747866561144558</v>
      </c>
      <c r="O19" s="28">
        <f>(((2*E19*(H19/E19))+3.841443202+(1.95996*SQRT(3.841443202+(4*E19*(H19/E19)*(1-(H19/E19))))))/(2*(E19+3.841443202)))</f>
        <v>0.36672726710652565</v>
      </c>
      <c r="P19" s="29">
        <f>K19-N19</f>
        <v>9.566621769031447E-3</v>
      </c>
      <c r="Q19" s="29">
        <f>O19-K19</f>
        <v>9.6819797260486173E-3</v>
      </c>
      <c r="R19" s="65"/>
      <c r="S19" s="65"/>
    </row>
    <row r="20" spans="1:19" x14ac:dyDescent="0.25">
      <c r="A20" s="56" t="s">
        <v>8</v>
      </c>
      <c r="B20" s="57"/>
      <c r="C20" s="18">
        <f t="shared" ref="C20:D20" si="12">SUM(C10,C15,C18,C19)</f>
        <v>27325</v>
      </c>
      <c r="D20" s="18">
        <f t="shared" si="12"/>
        <v>28182</v>
      </c>
      <c r="E20" s="18">
        <f>SUM(E10,E15,E18,E19)</f>
        <v>55507</v>
      </c>
      <c r="F20" s="18">
        <f t="shared" ref="F20:H20" si="13">SUM(F10,F15,F18,F19)</f>
        <v>4699</v>
      </c>
      <c r="G20" s="18">
        <f t="shared" si="13"/>
        <v>4081</v>
      </c>
      <c r="H20" s="18">
        <f t="shared" si="13"/>
        <v>8780</v>
      </c>
      <c r="I20" s="16">
        <f t="shared" ref="I20" si="14">F20/C20</f>
        <v>0.17196706312900276</v>
      </c>
      <c r="J20" s="16">
        <f t="shared" ref="J20" si="15">G20/D20</f>
        <v>0.1448087431693989</v>
      </c>
      <c r="K20" s="16">
        <f t="shared" ref="K20" si="16">H20/E20</f>
        <v>0.15817824778856721</v>
      </c>
      <c r="L20" s="26" t="str">
        <f t="shared" ref="L20" si="17">ROUND(N20*100,0)&amp;-ROUND(O20*100,0)&amp;"%"</f>
        <v>16-16%</v>
      </c>
      <c r="M20" s="24">
        <f t="shared" si="10"/>
        <v>0.15817824778856721</v>
      </c>
      <c r="N20" s="28">
        <f t="shared" ref="N20" si="18">(((2*E20*(H20/E20))+3.841443202-(1.95996*SQRT(3.841443202+(4*E20*(H20/E20)*(1-(H20/E20))))))/(2*(E20+3.841443202)))</f>
        <v>0.15516622976067446</v>
      </c>
      <c r="O20" s="28">
        <f t="shared" ref="O20" si="19">(((2*E20*(H20/E20))+3.841443202+(1.95996*SQRT(3.841443202+(4*E20*(H20/E20)*(1-(H20/E20))))))/(2*(E20+3.841443202)))</f>
        <v>0.16123757509198849</v>
      </c>
      <c r="P20" s="29">
        <f>K20-N20</f>
        <v>3.0120180278927489E-3</v>
      </c>
      <c r="Q20" s="29">
        <f>O20-K20</f>
        <v>3.0593273034212887E-3</v>
      </c>
      <c r="R20" s="65"/>
      <c r="S20" s="65"/>
    </row>
    <row r="21" spans="1:19" x14ac:dyDescent="0.25">
      <c r="A21" s="51"/>
      <c r="B21" s="52"/>
      <c r="C21" s="53"/>
      <c r="D21" s="53"/>
      <c r="E21" s="53"/>
      <c r="F21" s="53"/>
      <c r="G21" s="53"/>
      <c r="H21" s="53"/>
      <c r="I21" s="23"/>
      <c r="J21" s="23"/>
      <c r="K21" s="23"/>
      <c r="L21" s="54"/>
      <c r="M21" s="24"/>
      <c r="N21" s="28"/>
      <c r="O21" s="28"/>
      <c r="P21" s="29"/>
      <c r="Q21" s="29"/>
      <c r="R21" s="45"/>
      <c r="S21" s="45"/>
    </row>
    <row r="22" spans="1:19" x14ac:dyDescent="0.25">
      <c r="A22" s="51"/>
      <c r="B22" s="52"/>
      <c r="C22" s="53"/>
      <c r="D22" s="53"/>
      <c r="E22" s="53"/>
      <c r="F22" s="53"/>
      <c r="G22" s="53"/>
      <c r="H22" s="53"/>
      <c r="I22" s="23"/>
      <c r="J22" s="23"/>
      <c r="K22" s="23"/>
      <c r="L22" s="54"/>
      <c r="M22" s="60"/>
      <c r="N22" s="61"/>
      <c r="O22" s="61"/>
      <c r="P22" s="62"/>
      <c r="Q22" s="62"/>
      <c r="R22" s="45"/>
      <c r="S22" s="45"/>
    </row>
    <row r="23" spans="1:19" x14ac:dyDescent="0.25">
      <c r="A23" s="17" t="s">
        <v>66</v>
      </c>
      <c r="B23" s="52"/>
      <c r="C23" s="53"/>
      <c r="D23" s="53"/>
      <c r="E23" s="53"/>
      <c r="F23" s="53"/>
      <c r="G23" s="53"/>
      <c r="H23" s="53"/>
      <c r="I23" s="23"/>
      <c r="J23" s="23"/>
      <c r="K23" s="23"/>
      <c r="L23" s="54"/>
      <c r="M23" s="60"/>
      <c r="N23" s="61"/>
      <c r="O23" s="61"/>
      <c r="P23" s="62"/>
      <c r="Q23" s="62"/>
      <c r="R23" s="45"/>
      <c r="S23" s="45"/>
    </row>
    <row r="24" spans="1:19" x14ac:dyDescent="0.25">
      <c r="A24" s="95" t="s">
        <v>0</v>
      </c>
      <c r="B24" s="95" t="s">
        <v>67</v>
      </c>
      <c r="C24" s="94" t="s">
        <v>63</v>
      </c>
      <c r="D24" s="94"/>
      <c r="E24" s="94"/>
      <c r="F24" s="94" t="s">
        <v>59</v>
      </c>
      <c r="G24" s="94"/>
      <c r="H24" s="94"/>
      <c r="I24" s="94" t="s">
        <v>60</v>
      </c>
      <c r="J24" s="94"/>
      <c r="K24" s="94"/>
      <c r="L24" s="94" t="s">
        <v>11</v>
      </c>
      <c r="M24" s="67"/>
      <c r="N24" s="68"/>
      <c r="O24" s="68"/>
      <c r="P24" s="69"/>
      <c r="Q24" s="69"/>
      <c r="R24" s="65"/>
      <c r="S24" s="45"/>
    </row>
    <row r="25" spans="1:19" x14ac:dyDescent="0.25">
      <c r="A25" s="95"/>
      <c r="B25" s="95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67"/>
      <c r="N25" s="68"/>
      <c r="O25" s="68"/>
      <c r="P25" s="69"/>
      <c r="Q25" s="69"/>
      <c r="R25" s="65"/>
      <c r="S25" s="45"/>
    </row>
    <row r="26" spans="1:19" x14ac:dyDescent="0.25">
      <c r="A26" s="95"/>
      <c r="B26" s="95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67"/>
      <c r="N26" s="68"/>
      <c r="O26" s="68"/>
      <c r="P26" s="69"/>
      <c r="Q26" s="69"/>
      <c r="R26" s="65"/>
      <c r="S26" s="45"/>
    </row>
    <row r="27" spans="1:19" x14ac:dyDescent="0.25">
      <c r="A27" s="95"/>
      <c r="B27" s="95"/>
      <c r="C27" s="46">
        <v>3002</v>
      </c>
      <c r="D27" s="46">
        <v>3004</v>
      </c>
      <c r="E27" s="46" t="s">
        <v>42</v>
      </c>
      <c r="F27" s="46">
        <v>3002</v>
      </c>
      <c r="G27" s="46">
        <v>3004</v>
      </c>
      <c r="H27" s="46" t="s">
        <v>42</v>
      </c>
      <c r="I27" s="46">
        <v>3002</v>
      </c>
      <c r="J27" s="46">
        <v>3004</v>
      </c>
      <c r="K27" s="46" t="s">
        <v>42</v>
      </c>
      <c r="L27" s="94"/>
      <c r="M27" s="67"/>
      <c r="N27" s="68"/>
      <c r="O27" s="68"/>
      <c r="P27" s="69"/>
      <c r="Q27" s="69"/>
      <c r="R27" s="65"/>
      <c r="S27" s="45"/>
    </row>
    <row r="28" spans="1:19" x14ac:dyDescent="0.25">
      <c r="A28" s="102" t="s">
        <v>6</v>
      </c>
      <c r="B28" s="32" t="s">
        <v>22</v>
      </c>
      <c r="C28" s="20">
        <v>159</v>
      </c>
      <c r="D28" s="20">
        <v>36</v>
      </c>
      <c r="E28" s="18">
        <v>195</v>
      </c>
      <c r="F28" s="20">
        <v>76</v>
      </c>
      <c r="G28" s="20">
        <v>4</v>
      </c>
      <c r="H28" s="18">
        <v>80</v>
      </c>
      <c r="I28" s="13">
        <f t="shared" si="1"/>
        <v>0.4779874213836478</v>
      </c>
      <c r="J28" s="13">
        <f t="shared" si="2"/>
        <v>0.1111111111111111</v>
      </c>
      <c r="K28" s="16">
        <f t="shared" si="3"/>
        <v>0.41025641025641024</v>
      </c>
      <c r="L28" s="25" t="str">
        <f t="shared" si="4"/>
        <v>34-48%</v>
      </c>
      <c r="M28" s="24">
        <f>$K$39</f>
        <v>0.20301109350237717</v>
      </c>
      <c r="N28" s="28">
        <f>(((2*E28*(H28/E28))+3.841443202-(1.95996*SQRT(3.841443202+(4*E28*(H28/E28)*(1-(H28/E28))))))/(2*(E28+3.841443202)))</f>
        <v>0.34360016944955374</v>
      </c>
      <c r="O28" s="28">
        <f t="shared" ref="O28:O39" si="20">(((2*E28*(H28/E28))+3.841443202+(1.95996*SQRT(3.841443202+(4*E28*(H28/E28)*(1-(H28/E28))))))/(2*(E28+3.841443202)))</f>
        <v>0.48038018677606453</v>
      </c>
      <c r="P28" s="29">
        <f t="shared" ref="P28:P39" si="21">K28-N28</f>
        <v>6.6656240806856504E-2</v>
      </c>
      <c r="Q28" s="29">
        <f t="shared" ref="Q28:Q39" si="22">O28-K28</f>
        <v>7.0123776519654291E-2</v>
      </c>
      <c r="R28" s="65"/>
      <c r="S28" s="45"/>
    </row>
    <row r="29" spans="1:19" x14ac:dyDescent="0.25">
      <c r="A29" s="103"/>
      <c r="B29" s="32" t="s">
        <v>23</v>
      </c>
      <c r="C29" s="20">
        <v>474</v>
      </c>
      <c r="D29" s="20">
        <v>418</v>
      </c>
      <c r="E29" s="18">
        <v>892</v>
      </c>
      <c r="F29" s="20">
        <v>12</v>
      </c>
      <c r="G29" s="20">
        <v>5</v>
      </c>
      <c r="H29" s="18">
        <v>17</v>
      </c>
      <c r="I29" s="13">
        <f t="shared" si="1"/>
        <v>2.5316455696202531E-2</v>
      </c>
      <c r="J29" s="13">
        <f t="shared" si="2"/>
        <v>1.1961722488038277E-2</v>
      </c>
      <c r="K29" s="16">
        <f t="shared" si="3"/>
        <v>1.905829596412556E-2</v>
      </c>
      <c r="L29" s="25" t="str">
        <f t="shared" si="4"/>
        <v>1-3%</v>
      </c>
      <c r="M29" s="24">
        <f t="shared" ref="M29:M38" si="23">$K$39</f>
        <v>0.20301109350237717</v>
      </c>
      <c r="N29" s="28">
        <f t="shared" ref="N29:N38" si="24">(((2*E29*(H29/E29))+3.841443202-(1.95996*SQRT(3.841443202+(4*E29*(H29/E29)*(1-(H29/E29))))))/(2*(E29+3.841443202)))</f>
        <v>1.193262129396787E-2</v>
      </c>
      <c r="O29" s="28">
        <f t="shared" si="20"/>
        <v>3.0308607317585959E-2</v>
      </c>
      <c r="P29" s="29">
        <f t="shared" si="21"/>
        <v>7.12567467015769E-3</v>
      </c>
      <c r="Q29" s="29">
        <f t="shared" si="22"/>
        <v>1.1250311353460399E-2</v>
      </c>
      <c r="R29" s="65"/>
      <c r="S29" s="45"/>
    </row>
    <row r="30" spans="1:19" x14ac:dyDescent="0.25">
      <c r="A30" s="103"/>
      <c r="B30" s="32" t="s">
        <v>24</v>
      </c>
      <c r="C30" s="20">
        <v>243</v>
      </c>
      <c r="D30" s="20">
        <v>84</v>
      </c>
      <c r="E30" s="18">
        <v>327</v>
      </c>
      <c r="F30" s="20">
        <v>38</v>
      </c>
      <c r="G30" s="20">
        <v>12</v>
      </c>
      <c r="H30" s="18">
        <v>50</v>
      </c>
      <c r="I30" s="13">
        <f t="shared" si="1"/>
        <v>0.15637860082304528</v>
      </c>
      <c r="J30" s="13">
        <f t="shared" si="2"/>
        <v>0.14285714285714285</v>
      </c>
      <c r="K30" s="16">
        <f t="shared" si="3"/>
        <v>0.1529051987767584</v>
      </c>
      <c r="L30" s="25" t="str">
        <f t="shared" si="4"/>
        <v>12-20%</v>
      </c>
      <c r="M30" s="24">
        <f t="shared" si="23"/>
        <v>0.20301109350237717</v>
      </c>
      <c r="N30" s="28">
        <f t="shared" si="24"/>
        <v>0.11794592462826341</v>
      </c>
      <c r="O30" s="28">
        <f t="shared" si="20"/>
        <v>0.19592479905431376</v>
      </c>
      <c r="P30" s="29">
        <f t="shared" si="21"/>
        <v>3.4959274148494993E-2</v>
      </c>
      <c r="Q30" s="29">
        <f t="shared" si="22"/>
        <v>4.3019600277555359E-2</v>
      </c>
      <c r="R30" s="65"/>
      <c r="S30" s="45"/>
    </row>
    <row r="31" spans="1:19" x14ac:dyDescent="0.25">
      <c r="A31" s="103"/>
      <c r="B31" s="32" t="s">
        <v>25</v>
      </c>
      <c r="C31" s="20">
        <v>138</v>
      </c>
      <c r="D31" s="20">
        <v>101</v>
      </c>
      <c r="E31" s="18">
        <v>239</v>
      </c>
      <c r="F31" s="20">
        <v>58</v>
      </c>
      <c r="G31" s="20">
        <v>8</v>
      </c>
      <c r="H31" s="18">
        <v>66</v>
      </c>
      <c r="I31" s="13">
        <f t="shared" si="1"/>
        <v>0.42028985507246375</v>
      </c>
      <c r="J31" s="13">
        <f t="shared" si="2"/>
        <v>7.9207920792079209E-2</v>
      </c>
      <c r="K31" s="16">
        <f t="shared" si="3"/>
        <v>0.27615062761506276</v>
      </c>
      <c r="L31" s="25" t="str">
        <f t="shared" si="4"/>
        <v>22-34%</v>
      </c>
      <c r="M31" s="24">
        <f t="shared" si="23"/>
        <v>0.20301109350237717</v>
      </c>
      <c r="N31" s="28">
        <f t="shared" si="24"/>
        <v>0.22334833762663212</v>
      </c>
      <c r="O31" s="28">
        <f t="shared" si="20"/>
        <v>0.33603494312995841</v>
      </c>
      <c r="P31" s="29">
        <f t="shared" si="21"/>
        <v>5.2802289988430645E-2</v>
      </c>
      <c r="Q31" s="29">
        <f t="shared" si="22"/>
        <v>5.9884315514895647E-2</v>
      </c>
      <c r="R31" s="65"/>
      <c r="S31" s="45"/>
    </row>
    <row r="32" spans="1:19" x14ac:dyDescent="0.25">
      <c r="A32" s="103"/>
      <c r="B32" s="32" t="s">
        <v>26</v>
      </c>
      <c r="C32" s="20">
        <v>394</v>
      </c>
      <c r="D32" s="20">
        <v>292</v>
      </c>
      <c r="E32" s="18">
        <v>686</v>
      </c>
      <c r="F32" s="20">
        <v>52</v>
      </c>
      <c r="G32" s="20">
        <v>17</v>
      </c>
      <c r="H32" s="18">
        <v>69</v>
      </c>
      <c r="I32" s="13">
        <f t="shared" si="1"/>
        <v>0.13197969543147209</v>
      </c>
      <c r="J32" s="13">
        <f t="shared" si="2"/>
        <v>5.8219178082191778E-2</v>
      </c>
      <c r="K32" s="16">
        <f t="shared" si="3"/>
        <v>0.10058309037900874</v>
      </c>
      <c r="L32" s="25" t="str">
        <f t="shared" si="4"/>
        <v>8-13%</v>
      </c>
      <c r="M32" s="24">
        <f t="shared" si="23"/>
        <v>0.20301109350237717</v>
      </c>
      <c r="N32" s="28">
        <f t="shared" si="24"/>
        <v>8.0252552320202383E-2</v>
      </c>
      <c r="O32" s="28">
        <f t="shared" si="20"/>
        <v>0.12536200534339953</v>
      </c>
      <c r="P32" s="29">
        <f t="shared" si="21"/>
        <v>2.0330538058806358E-2</v>
      </c>
      <c r="Q32" s="29">
        <f t="shared" si="22"/>
        <v>2.4778914964390789E-2</v>
      </c>
      <c r="R32" s="65"/>
      <c r="S32" s="45"/>
    </row>
    <row r="33" spans="1:19" x14ac:dyDescent="0.25">
      <c r="A33" s="103"/>
      <c r="B33" s="32" t="s">
        <v>27</v>
      </c>
      <c r="C33" s="20">
        <v>370</v>
      </c>
      <c r="D33" s="20">
        <v>170</v>
      </c>
      <c r="E33" s="18">
        <v>540</v>
      </c>
      <c r="F33" s="20">
        <v>120</v>
      </c>
      <c r="G33" s="20">
        <v>32</v>
      </c>
      <c r="H33" s="18">
        <v>152</v>
      </c>
      <c r="I33" s="13">
        <f t="shared" si="1"/>
        <v>0.32432432432432434</v>
      </c>
      <c r="J33" s="13">
        <f t="shared" si="2"/>
        <v>0.18823529411764706</v>
      </c>
      <c r="K33" s="16">
        <f t="shared" si="3"/>
        <v>0.2814814814814815</v>
      </c>
      <c r="L33" s="25" t="str">
        <f t="shared" si="4"/>
        <v>25-32%</v>
      </c>
      <c r="M33" s="24">
        <f t="shared" si="23"/>
        <v>0.20301109350237717</v>
      </c>
      <c r="N33" s="28">
        <f t="shared" si="24"/>
        <v>0.24519669826536297</v>
      </c>
      <c r="O33" s="28">
        <f t="shared" si="20"/>
        <v>0.32085329121228312</v>
      </c>
      <c r="P33" s="29">
        <f t="shared" si="21"/>
        <v>3.6284783216118527E-2</v>
      </c>
      <c r="Q33" s="29">
        <f t="shared" si="22"/>
        <v>3.9371809730801621E-2</v>
      </c>
      <c r="R33" s="65"/>
      <c r="S33" s="45"/>
    </row>
    <row r="34" spans="1:19" x14ac:dyDescent="0.25">
      <c r="A34" s="103"/>
      <c r="B34" s="32" t="s">
        <v>29</v>
      </c>
      <c r="C34" s="20">
        <v>334</v>
      </c>
      <c r="D34" s="20">
        <v>252</v>
      </c>
      <c r="E34" s="18">
        <v>586</v>
      </c>
      <c r="F34" s="20">
        <v>40</v>
      </c>
      <c r="G34" s="20">
        <v>20</v>
      </c>
      <c r="H34" s="18">
        <v>60</v>
      </c>
      <c r="I34" s="13">
        <f t="shared" si="1"/>
        <v>0.11976047904191617</v>
      </c>
      <c r="J34" s="13">
        <f t="shared" si="2"/>
        <v>7.9365079365079361E-2</v>
      </c>
      <c r="K34" s="16">
        <f t="shared" si="3"/>
        <v>0.10238907849829351</v>
      </c>
      <c r="L34" s="25" t="str">
        <f t="shared" si="4"/>
        <v>8-13%</v>
      </c>
      <c r="M34" s="24">
        <f t="shared" si="23"/>
        <v>0.20301109350237717</v>
      </c>
      <c r="N34" s="28">
        <f t="shared" si="24"/>
        <v>8.0376632544790064E-2</v>
      </c>
      <c r="O34" s="28">
        <f t="shared" si="20"/>
        <v>0.12958054260675086</v>
      </c>
      <c r="P34" s="29">
        <f t="shared" si="21"/>
        <v>2.2012445953503448E-2</v>
      </c>
      <c r="Q34" s="29">
        <f t="shared" si="22"/>
        <v>2.7191464108457353E-2</v>
      </c>
      <c r="R34" s="65"/>
      <c r="S34" s="45"/>
    </row>
    <row r="35" spans="1:19" x14ac:dyDescent="0.25">
      <c r="A35" s="103"/>
      <c r="B35" s="32" t="s">
        <v>30</v>
      </c>
      <c r="C35" s="20">
        <v>837</v>
      </c>
      <c r="D35" s="20">
        <v>347</v>
      </c>
      <c r="E35" s="18">
        <v>1184</v>
      </c>
      <c r="F35" s="20">
        <v>289</v>
      </c>
      <c r="G35" s="20">
        <v>107</v>
      </c>
      <c r="H35" s="18">
        <v>396</v>
      </c>
      <c r="I35" s="13">
        <f t="shared" si="1"/>
        <v>0.34528076463560337</v>
      </c>
      <c r="J35" s="13">
        <f t="shared" si="2"/>
        <v>0.30835734870317005</v>
      </c>
      <c r="K35" s="16">
        <f t="shared" si="3"/>
        <v>0.33445945945945948</v>
      </c>
      <c r="L35" s="25" t="str">
        <f t="shared" si="4"/>
        <v>31-36%</v>
      </c>
      <c r="M35" s="24">
        <f t="shared" si="23"/>
        <v>0.20301109350237717</v>
      </c>
      <c r="N35" s="28">
        <f t="shared" si="24"/>
        <v>0.30815908298234646</v>
      </c>
      <c r="O35" s="28">
        <f t="shared" si="20"/>
        <v>0.36183054211163362</v>
      </c>
      <c r="P35" s="29">
        <f t="shared" si="21"/>
        <v>2.630037647711303E-2</v>
      </c>
      <c r="Q35" s="29">
        <f t="shared" si="22"/>
        <v>2.7371082652174139E-2</v>
      </c>
      <c r="R35" s="65"/>
      <c r="S35" s="45"/>
    </row>
    <row r="36" spans="1:19" x14ac:dyDescent="0.25">
      <c r="A36" s="103"/>
      <c r="B36" s="32" t="s">
        <v>31</v>
      </c>
      <c r="C36" s="20">
        <v>401</v>
      </c>
      <c r="D36" s="20">
        <v>425</v>
      </c>
      <c r="E36" s="18">
        <v>826</v>
      </c>
      <c r="F36" s="20">
        <v>148</v>
      </c>
      <c r="G36" s="20">
        <v>128</v>
      </c>
      <c r="H36" s="18">
        <v>276</v>
      </c>
      <c r="I36" s="13">
        <f t="shared" si="1"/>
        <v>0.36907730673316708</v>
      </c>
      <c r="J36" s="13">
        <f t="shared" si="2"/>
        <v>0.30117647058823527</v>
      </c>
      <c r="K36" s="16">
        <f t="shared" si="3"/>
        <v>0.33414043583535108</v>
      </c>
      <c r="L36" s="25" t="str">
        <f t="shared" si="4"/>
        <v>30-37%</v>
      </c>
      <c r="M36" s="24">
        <f t="shared" si="23"/>
        <v>0.20301109350237717</v>
      </c>
      <c r="N36" s="28">
        <f t="shared" si="24"/>
        <v>0.30280639512315738</v>
      </c>
      <c r="O36" s="28">
        <f t="shared" si="20"/>
        <v>0.36701004722906816</v>
      </c>
      <c r="P36" s="29">
        <f t="shared" si="21"/>
        <v>3.13340407121937E-2</v>
      </c>
      <c r="Q36" s="29">
        <f t="shared" si="22"/>
        <v>3.286961139371708E-2</v>
      </c>
      <c r="R36" s="65"/>
      <c r="S36" s="45"/>
    </row>
    <row r="37" spans="1:19" x14ac:dyDescent="0.25">
      <c r="A37" s="103"/>
      <c r="B37" s="32" t="s">
        <v>32</v>
      </c>
      <c r="C37" s="20">
        <v>449</v>
      </c>
      <c r="D37" s="20">
        <v>386</v>
      </c>
      <c r="E37" s="18">
        <v>835</v>
      </c>
      <c r="F37" s="20">
        <v>72</v>
      </c>
      <c r="G37" s="20">
        <v>43</v>
      </c>
      <c r="H37" s="18">
        <v>115</v>
      </c>
      <c r="I37" s="13">
        <f t="shared" si="1"/>
        <v>0.16035634743875279</v>
      </c>
      <c r="J37" s="13">
        <f t="shared" si="2"/>
        <v>0.11139896373056994</v>
      </c>
      <c r="K37" s="16">
        <f t="shared" si="3"/>
        <v>0.1377245508982036</v>
      </c>
      <c r="L37" s="25" t="str">
        <f t="shared" si="4"/>
        <v>12-16%</v>
      </c>
      <c r="M37" s="24">
        <f t="shared" si="23"/>
        <v>0.20301109350237717</v>
      </c>
      <c r="N37" s="28">
        <f t="shared" si="24"/>
        <v>0.11600424205356713</v>
      </c>
      <c r="O37" s="28">
        <f t="shared" si="20"/>
        <v>0.16276291364320858</v>
      </c>
      <c r="P37" s="29">
        <f t="shared" si="21"/>
        <v>2.1720308844636466E-2</v>
      </c>
      <c r="Q37" s="29">
        <f t="shared" si="22"/>
        <v>2.5038362745004983E-2</v>
      </c>
      <c r="R37" s="65"/>
      <c r="S37" s="45"/>
    </row>
    <row r="38" spans="1:19" x14ac:dyDescent="0.25">
      <c r="A38" s="104"/>
      <c r="B38" s="14" t="s">
        <v>7</v>
      </c>
      <c r="C38" s="18">
        <f t="shared" ref="C38:H38" si="25">SUM(C28:C37)</f>
        <v>3799</v>
      </c>
      <c r="D38" s="18">
        <f t="shared" si="25"/>
        <v>2511</v>
      </c>
      <c r="E38" s="18">
        <f t="shared" si="25"/>
        <v>6310</v>
      </c>
      <c r="F38" s="18">
        <f t="shared" si="25"/>
        <v>905</v>
      </c>
      <c r="G38" s="18">
        <f t="shared" si="25"/>
        <v>376</v>
      </c>
      <c r="H38" s="18">
        <f t="shared" si="25"/>
        <v>1281</v>
      </c>
      <c r="I38" s="16">
        <f t="shared" si="1"/>
        <v>0.2382205843643064</v>
      </c>
      <c r="J38" s="16">
        <f t="shared" si="2"/>
        <v>0.14974113898845082</v>
      </c>
      <c r="K38" s="16">
        <f t="shared" si="3"/>
        <v>0.20301109350237717</v>
      </c>
      <c r="L38" s="26" t="str">
        <f t="shared" si="4"/>
        <v>19-21%</v>
      </c>
      <c r="M38" s="24">
        <f t="shared" si="23"/>
        <v>0.20301109350237717</v>
      </c>
      <c r="N38" s="28">
        <f t="shared" si="24"/>
        <v>0.19326843415457101</v>
      </c>
      <c r="O38" s="28">
        <f t="shared" si="20"/>
        <v>0.21311513855370398</v>
      </c>
      <c r="P38" s="29">
        <f t="shared" si="21"/>
        <v>9.7426593478061596E-3</v>
      </c>
      <c r="Q38" s="29">
        <f t="shared" si="22"/>
        <v>1.010404505132681E-2</v>
      </c>
      <c r="R38" s="65"/>
      <c r="S38" s="45"/>
    </row>
    <row r="39" spans="1:19" x14ac:dyDescent="0.25">
      <c r="A39" s="56" t="s">
        <v>8</v>
      </c>
      <c r="B39" s="57"/>
      <c r="C39" s="18">
        <f>SUM(C38)</f>
        <v>3799</v>
      </c>
      <c r="D39" s="18">
        <f t="shared" ref="D39:H39" si="26">SUM(D38)</f>
        <v>2511</v>
      </c>
      <c r="E39" s="18">
        <f t="shared" si="26"/>
        <v>6310</v>
      </c>
      <c r="F39" s="18">
        <f t="shared" si="26"/>
        <v>905</v>
      </c>
      <c r="G39" s="18">
        <f t="shared" si="26"/>
        <v>376</v>
      </c>
      <c r="H39" s="18">
        <f t="shared" si="26"/>
        <v>1281</v>
      </c>
      <c r="I39" s="16">
        <f t="shared" si="1"/>
        <v>0.2382205843643064</v>
      </c>
      <c r="J39" s="16">
        <f t="shared" si="2"/>
        <v>0.14974113898845082</v>
      </c>
      <c r="K39" s="16">
        <f t="shared" si="3"/>
        <v>0.20301109350237717</v>
      </c>
      <c r="L39" s="26" t="str">
        <f t="shared" si="4"/>
        <v>19-21%</v>
      </c>
      <c r="M39" s="24">
        <f>$K$39</f>
        <v>0.20301109350237717</v>
      </c>
      <c r="N39" s="28">
        <f t="shared" ref="N39" si="27">(((2*E39*(H39/E39))+3.841443202-(1.95996*SQRT(3.841443202+(4*E39*(H39/E39)*(1-(H39/E39))))))/(2*(E39+3.841443202)))</f>
        <v>0.19326843415457101</v>
      </c>
      <c r="O39" s="28">
        <f t="shared" si="20"/>
        <v>0.21311513855370398</v>
      </c>
      <c r="P39" s="29">
        <f t="shared" si="21"/>
        <v>9.7426593478061596E-3</v>
      </c>
      <c r="Q39" s="29">
        <f t="shared" si="22"/>
        <v>1.010404505132681E-2</v>
      </c>
      <c r="R39" s="65"/>
      <c r="S39" s="45"/>
    </row>
    <row r="40" spans="1:19" x14ac:dyDescent="0.25">
      <c r="A40" s="58"/>
      <c r="B40" s="59"/>
      <c r="C40" s="53"/>
      <c r="D40" s="53"/>
      <c r="E40" s="53"/>
      <c r="F40" s="53"/>
      <c r="G40" s="53"/>
      <c r="H40" s="53"/>
      <c r="I40" s="23"/>
      <c r="J40" s="23"/>
      <c r="K40" s="23"/>
      <c r="L40" s="54"/>
      <c r="M40" s="24"/>
      <c r="N40" s="28"/>
      <c r="O40" s="28"/>
      <c r="P40" s="29"/>
      <c r="Q40" s="29"/>
      <c r="R40" s="45"/>
      <c r="S40" s="45"/>
    </row>
    <row r="41" spans="1:19" ht="15.75" x14ac:dyDescent="0.25">
      <c r="A41" s="65" t="s">
        <v>34</v>
      </c>
      <c r="B41" s="21"/>
      <c r="C41" s="22"/>
      <c r="D41" s="22"/>
      <c r="E41" s="22"/>
      <c r="F41" s="22"/>
      <c r="G41" s="22"/>
      <c r="H41" s="22"/>
      <c r="I41" s="23"/>
      <c r="J41" s="23"/>
      <c r="K41" s="23"/>
      <c r="L41" s="40"/>
    </row>
    <row r="42" spans="1:19" ht="15.75" x14ac:dyDescent="0.25">
      <c r="A42" s="65" t="s">
        <v>9</v>
      </c>
      <c r="B42" s="21"/>
      <c r="C42" s="22"/>
      <c r="D42" s="22"/>
      <c r="E42" s="22"/>
      <c r="F42" s="22"/>
      <c r="G42" s="22"/>
      <c r="H42" s="22"/>
      <c r="I42" s="23"/>
      <c r="J42" s="23"/>
      <c r="K42" s="23"/>
      <c r="L42" s="23"/>
    </row>
    <row r="43" spans="1:19" ht="15.75" x14ac:dyDescent="0.25">
      <c r="A43" s="65" t="s">
        <v>10</v>
      </c>
      <c r="B43" s="21"/>
      <c r="C43" s="22"/>
      <c r="D43" s="22"/>
      <c r="E43" s="22"/>
      <c r="F43" s="22"/>
      <c r="G43" s="22"/>
      <c r="H43" s="22"/>
      <c r="I43" s="23"/>
      <c r="J43" s="23"/>
      <c r="K43" s="23"/>
      <c r="L43" s="23"/>
    </row>
    <row r="44" spans="1:19" ht="15.75" x14ac:dyDescent="0.25">
      <c r="A44" s="65" t="s">
        <v>37</v>
      </c>
      <c r="B44" s="21"/>
      <c r="C44" s="22"/>
      <c r="D44" s="22"/>
      <c r="E44" s="22"/>
      <c r="F44" s="22"/>
      <c r="G44" s="22"/>
      <c r="H44" s="22"/>
      <c r="I44" s="23"/>
      <c r="J44" s="23"/>
      <c r="K44" s="23"/>
      <c r="L44" s="23"/>
    </row>
    <row r="45" spans="1:19" ht="15.75" x14ac:dyDescent="0.25">
      <c r="A45" s="65" t="s">
        <v>41</v>
      </c>
      <c r="B45" s="21"/>
      <c r="C45" s="22"/>
      <c r="D45" s="22"/>
      <c r="E45" s="22"/>
      <c r="F45" s="22"/>
      <c r="G45" s="22"/>
      <c r="H45" s="22"/>
      <c r="I45" s="23"/>
      <c r="J45" s="23"/>
      <c r="K45" s="23"/>
      <c r="L45" s="23"/>
    </row>
    <row r="46" spans="1:19" ht="15.75" x14ac:dyDescent="0.25">
      <c r="A46" s="65" t="s">
        <v>68</v>
      </c>
      <c r="B46" s="21"/>
      <c r="C46" s="22"/>
      <c r="D46" s="22"/>
      <c r="E46" s="22"/>
      <c r="F46" s="22"/>
      <c r="G46" s="22"/>
      <c r="H46" s="22"/>
      <c r="I46" s="23"/>
      <c r="J46" s="23"/>
      <c r="K46" s="23"/>
      <c r="L46" s="23"/>
    </row>
    <row r="47" spans="1:19" ht="15.75" x14ac:dyDescent="0.25">
      <c r="A47" s="7"/>
      <c r="B47" s="21"/>
      <c r="C47" s="22"/>
      <c r="D47" s="22"/>
      <c r="E47" s="22"/>
      <c r="F47" s="22"/>
      <c r="G47" s="22"/>
      <c r="H47" s="22"/>
      <c r="I47" s="23"/>
      <c r="J47" s="23"/>
      <c r="K47" s="23"/>
      <c r="L47" s="23"/>
    </row>
    <row r="48" spans="1:19" ht="15.75" x14ac:dyDescent="0.25">
      <c r="A48" s="17" t="s">
        <v>43</v>
      </c>
      <c r="B48" s="21"/>
      <c r="C48" s="22"/>
      <c r="D48" s="22"/>
      <c r="E48" s="22"/>
      <c r="F48" s="22"/>
      <c r="G48" s="22"/>
      <c r="H48" s="22"/>
      <c r="I48" s="23"/>
      <c r="J48" s="23"/>
      <c r="K48" s="23"/>
      <c r="L48" s="23"/>
    </row>
    <row r="49" spans="1:19" ht="105" x14ac:dyDescent="0.25">
      <c r="A49" s="19" t="s">
        <v>57</v>
      </c>
      <c r="B49" s="19" t="s">
        <v>56</v>
      </c>
      <c r="C49" s="19" t="s">
        <v>55</v>
      </c>
      <c r="D49" s="19" t="s">
        <v>96</v>
      </c>
      <c r="E49" s="23"/>
      <c r="F49" s="23"/>
      <c r="G49" s="42"/>
      <c r="H49" s="42"/>
      <c r="I49" s="23"/>
      <c r="J49" s="23"/>
      <c r="K49" s="23"/>
      <c r="L49" s="23"/>
    </row>
    <row r="50" spans="1:19" x14ac:dyDescent="0.25">
      <c r="A50" s="36" t="s">
        <v>38</v>
      </c>
      <c r="B50" s="20">
        <v>31124</v>
      </c>
      <c r="C50" s="20">
        <v>5604</v>
      </c>
      <c r="D50" s="37">
        <f>C50/B50</f>
        <v>0.18005397763783576</v>
      </c>
      <c r="E50" s="23"/>
      <c r="F50" s="23"/>
      <c r="G50" s="43"/>
      <c r="H50" s="43"/>
      <c r="I50" s="23"/>
      <c r="J50" s="23"/>
      <c r="K50" s="23"/>
      <c r="L50" s="23"/>
    </row>
    <row r="51" spans="1:19" x14ac:dyDescent="0.25">
      <c r="A51" s="36" t="s">
        <v>39</v>
      </c>
      <c r="B51" s="20">
        <v>30693</v>
      </c>
      <c r="C51" s="20">
        <v>4457</v>
      </c>
      <c r="D51" s="37">
        <f>C51/B51</f>
        <v>0.14521226338253021</v>
      </c>
      <c r="E51" s="23"/>
      <c r="F51" s="23"/>
      <c r="G51" s="43"/>
      <c r="H51" s="43"/>
      <c r="I51" s="23"/>
      <c r="J51" s="23"/>
      <c r="K51" s="23"/>
      <c r="L51" s="23"/>
    </row>
    <row r="52" spans="1:19" x14ac:dyDescent="0.25">
      <c r="A52" s="39" t="s">
        <v>8</v>
      </c>
      <c r="B52" s="18">
        <f>SUM(B50:B51)</f>
        <v>61817</v>
      </c>
      <c r="C52" s="18">
        <v>10061</v>
      </c>
      <c r="D52" s="38">
        <f>C52/B52</f>
        <v>0.16275458207289256</v>
      </c>
      <c r="E52" s="23"/>
      <c r="F52" s="23"/>
      <c r="G52" s="44"/>
      <c r="H52" s="44"/>
      <c r="I52" s="23"/>
      <c r="J52" s="23"/>
      <c r="K52" s="23"/>
      <c r="L52" s="23"/>
    </row>
    <row r="53" spans="1:19" ht="15.75" x14ac:dyDescent="0.25">
      <c r="A53" s="34"/>
      <c r="B53" s="34"/>
      <c r="C53" s="35"/>
      <c r="D53" s="35"/>
      <c r="E53" s="35"/>
      <c r="F53" s="22"/>
      <c r="G53" s="22"/>
      <c r="H53" s="22"/>
      <c r="I53" s="23"/>
      <c r="J53" s="23"/>
      <c r="K53" s="23"/>
      <c r="L53" s="23"/>
    </row>
    <row r="54" spans="1:19" ht="15.75" x14ac:dyDescent="0.25">
      <c r="A54" s="17" t="s">
        <v>45</v>
      </c>
      <c r="B54" s="21"/>
      <c r="C54" s="22"/>
      <c r="D54" s="22"/>
      <c r="E54" s="22"/>
      <c r="F54" s="22"/>
      <c r="G54" s="22"/>
      <c r="H54" s="22"/>
      <c r="I54" s="23"/>
      <c r="J54" s="23"/>
      <c r="K54" s="23"/>
      <c r="L54" s="23"/>
    </row>
    <row r="55" spans="1:19" ht="60" x14ac:dyDescent="0.25">
      <c r="A55" s="19" t="s">
        <v>35</v>
      </c>
      <c r="B55" s="19" t="s">
        <v>48</v>
      </c>
      <c r="C55" s="19" t="s">
        <v>49</v>
      </c>
      <c r="D55" s="42"/>
      <c r="E55" s="42"/>
      <c r="F55" s="22"/>
      <c r="G55" s="22"/>
      <c r="H55" s="22"/>
      <c r="I55" s="23"/>
      <c r="J55" s="23"/>
      <c r="K55" s="23"/>
      <c r="L55" s="23"/>
    </row>
    <row r="56" spans="1:19" ht="15.75" x14ac:dyDescent="0.25">
      <c r="A56" s="20">
        <v>45219</v>
      </c>
      <c r="B56" s="20">
        <v>8780</v>
      </c>
      <c r="C56" s="13">
        <f>B56/A56</f>
        <v>0.19416616908821513</v>
      </c>
      <c r="D56" s="35"/>
      <c r="E56" s="35"/>
      <c r="F56" s="22"/>
      <c r="G56" s="22"/>
      <c r="H56" s="22"/>
      <c r="I56" s="23"/>
      <c r="J56" s="23"/>
      <c r="K56" s="23"/>
      <c r="L56" s="23"/>
    </row>
    <row r="57" spans="1:19" ht="15.75" x14ac:dyDescent="0.25">
      <c r="A57" s="34"/>
      <c r="B57" s="34"/>
      <c r="C57" s="35"/>
      <c r="D57" s="35"/>
      <c r="E57" s="35"/>
      <c r="F57" s="22"/>
      <c r="G57" s="22"/>
      <c r="H57" s="22"/>
      <c r="I57" s="23"/>
      <c r="J57" s="23"/>
      <c r="K57" s="23"/>
      <c r="L57" s="23"/>
    </row>
    <row r="58" spans="1:19" x14ac:dyDescent="0.25">
      <c r="A58" s="17" t="s">
        <v>46</v>
      </c>
    </row>
    <row r="59" spans="1:19" ht="15" customHeight="1" x14ac:dyDescent="0.25">
      <c r="A59" s="95" t="s">
        <v>0</v>
      </c>
      <c r="B59" s="95" t="s">
        <v>1</v>
      </c>
      <c r="C59" s="94" t="s">
        <v>72</v>
      </c>
      <c r="D59" s="94"/>
      <c r="E59" s="94"/>
      <c r="F59" s="94" t="s">
        <v>75</v>
      </c>
      <c r="G59" s="94"/>
      <c r="H59" s="94"/>
      <c r="I59" s="94" t="s">
        <v>76</v>
      </c>
      <c r="J59" s="94"/>
      <c r="K59" s="94"/>
      <c r="L59" s="108" t="s">
        <v>11</v>
      </c>
    </row>
    <row r="60" spans="1:19" x14ac:dyDescent="0.25">
      <c r="A60" s="95"/>
      <c r="B60" s="95"/>
      <c r="C60" s="94"/>
      <c r="D60" s="94"/>
      <c r="E60" s="94"/>
      <c r="F60" s="94"/>
      <c r="G60" s="94"/>
      <c r="H60" s="94"/>
      <c r="I60" s="94"/>
      <c r="J60" s="94"/>
      <c r="K60" s="94"/>
      <c r="L60" s="109"/>
    </row>
    <row r="61" spans="1:19" x14ac:dyDescent="0.25">
      <c r="A61" s="95"/>
      <c r="B61" s="95"/>
      <c r="C61" s="94"/>
      <c r="D61" s="94"/>
      <c r="E61" s="94"/>
      <c r="F61" s="94"/>
      <c r="G61" s="94"/>
      <c r="H61" s="94"/>
      <c r="I61" s="94"/>
      <c r="J61" s="94"/>
      <c r="K61" s="94"/>
      <c r="L61" s="109"/>
    </row>
    <row r="62" spans="1:19" ht="17.25" customHeight="1" x14ac:dyDescent="0.25">
      <c r="A62" s="95"/>
      <c r="B62" s="95"/>
      <c r="C62" s="41">
        <v>3002</v>
      </c>
      <c r="D62" s="41">
        <v>3004</v>
      </c>
      <c r="E62" s="41" t="s">
        <v>42</v>
      </c>
      <c r="F62" s="41">
        <v>3002</v>
      </c>
      <c r="G62" s="41">
        <v>3004</v>
      </c>
      <c r="H62" s="41" t="s">
        <v>42</v>
      </c>
      <c r="I62" s="41">
        <v>3002</v>
      </c>
      <c r="J62" s="41">
        <v>3004</v>
      </c>
      <c r="K62" s="41" t="s">
        <v>42</v>
      </c>
      <c r="L62" s="110"/>
      <c r="M62" s="30"/>
      <c r="N62" s="27" t="s">
        <v>12</v>
      </c>
      <c r="O62" s="27" t="s">
        <v>13</v>
      </c>
      <c r="P62" s="27" t="s">
        <v>14</v>
      </c>
      <c r="Q62" s="27" t="s">
        <v>15</v>
      </c>
      <c r="R62" s="45"/>
      <c r="S62" s="45"/>
    </row>
    <row r="63" spans="1:19" x14ac:dyDescent="0.25">
      <c r="A63" s="95" t="s">
        <v>2</v>
      </c>
      <c r="B63" s="31" t="s">
        <v>16</v>
      </c>
      <c r="C63" s="20">
        <v>1404</v>
      </c>
      <c r="D63" s="20">
        <v>2193</v>
      </c>
      <c r="E63" s="18">
        <v>3597</v>
      </c>
      <c r="F63" s="20">
        <v>220</v>
      </c>
      <c r="G63" s="20">
        <v>255</v>
      </c>
      <c r="H63" s="18">
        <v>475</v>
      </c>
      <c r="I63" s="13">
        <f>F63/C63</f>
        <v>0.15669515669515668</v>
      </c>
      <c r="J63" s="13">
        <f>G63/D63</f>
        <v>0.11627906976744186</v>
      </c>
      <c r="K63" s="16">
        <f>H63/E63</f>
        <v>0.132054489852655</v>
      </c>
      <c r="L63" s="25" t="str">
        <f>ROUND(N63*100,0)&amp;-ROUND(O63*100,0)&amp;"%"</f>
        <v>12-14%</v>
      </c>
      <c r="M63" s="24">
        <f t="shared" ref="M63:M70" si="28">$K$75</f>
        <v>0.16366519424623399</v>
      </c>
      <c r="N63" s="28">
        <f>(((2*E63*(H63/E63))+3.841443202-(1.95996*SQRT(3.841443202+(4*E63*(H63/E63)*(1-(H63/E63))))))/(2*(E63+3.841443202)))</f>
        <v>0.12138227391076752</v>
      </c>
      <c r="O63" s="28">
        <f>(((2*E63*(H63/E63))+3.841443202+(1.95996*SQRT(3.841443202+(4*E63*(H63/E63)*(1-(H63/E63))))))/(2*(E63+3.841443202)))</f>
        <v>0.14351176773129087</v>
      </c>
      <c r="P63" s="29">
        <f>K63-N63</f>
        <v>1.0672215941887483E-2</v>
      </c>
      <c r="Q63" s="29">
        <f>O63-K63</f>
        <v>1.1457277878635874E-2</v>
      </c>
      <c r="R63" s="45"/>
      <c r="S63" s="45"/>
    </row>
    <row r="64" spans="1:19" x14ac:dyDescent="0.25">
      <c r="A64" s="95"/>
      <c r="B64" s="32" t="s">
        <v>17</v>
      </c>
      <c r="C64" s="20">
        <v>1494</v>
      </c>
      <c r="D64" s="20">
        <v>3228</v>
      </c>
      <c r="E64" s="18">
        <v>4722</v>
      </c>
      <c r="F64" s="20">
        <v>147</v>
      </c>
      <c r="G64" s="20">
        <v>228</v>
      </c>
      <c r="H64" s="18">
        <v>375</v>
      </c>
      <c r="I64" s="13">
        <f t="shared" ref="I64:I94" si="29">F64/C64</f>
        <v>9.8393574297188757E-2</v>
      </c>
      <c r="J64" s="13">
        <f t="shared" ref="J64:J94" si="30">G64/D64</f>
        <v>7.0631970260223054E-2</v>
      </c>
      <c r="K64" s="16">
        <f t="shared" ref="K64:K94" si="31">H64/E64</f>
        <v>7.9415501905972047E-2</v>
      </c>
      <c r="L64" s="25" t="str">
        <f t="shared" ref="L64:L94" si="32">ROUND(N64*100,0)&amp;-ROUND(O64*100,0)&amp;"%"</f>
        <v>7-9%</v>
      </c>
      <c r="M64" s="24">
        <f t="shared" si="28"/>
        <v>0.16366519424623399</v>
      </c>
      <c r="N64" s="28">
        <f t="shared" ref="N64:N94" si="33">(((2*E64*(H64/E64))+3.841443202-(1.95996*SQRT(3.841443202+(4*E64*(H64/E64)*(1-(H64/E64))))))/(2*(E64+3.841443202)))</f>
        <v>7.2040906196804824E-2</v>
      </c>
      <c r="O64" s="28">
        <f t="shared" ref="O64:O94" si="34">(((2*E64*(H64/E64))+3.841443202+(1.95996*SQRT(3.841443202+(4*E64*(H64/E64)*(1-(H64/E64))))))/(2*(E64+3.841443202)))</f>
        <v>8.7473849484721769E-2</v>
      </c>
      <c r="P64" s="29">
        <f t="shared" ref="P64:P94" si="35">K64-N64</f>
        <v>7.3745957091672226E-3</v>
      </c>
      <c r="Q64" s="29">
        <f t="shared" ref="Q64:Q94" si="36">O64-K64</f>
        <v>8.0583475787497222E-3</v>
      </c>
      <c r="R64" s="45"/>
      <c r="S64" s="45"/>
    </row>
    <row r="65" spans="1:19" x14ac:dyDescent="0.25">
      <c r="A65" s="95"/>
      <c r="B65" s="15" t="s">
        <v>3</v>
      </c>
      <c r="C65" s="18">
        <v>2898</v>
      </c>
      <c r="D65" s="18">
        <v>5421</v>
      </c>
      <c r="E65" s="18">
        <v>8319</v>
      </c>
      <c r="F65" s="18">
        <v>367</v>
      </c>
      <c r="G65" s="18">
        <v>483</v>
      </c>
      <c r="H65" s="18">
        <v>850</v>
      </c>
      <c r="I65" s="16">
        <f t="shared" si="29"/>
        <v>0.12663906142167011</v>
      </c>
      <c r="J65" s="16">
        <f t="shared" si="30"/>
        <v>8.909795240730492E-2</v>
      </c>
      <c r="K65" s="16">
        <f t="shared" si="31"/>
        <v>0.10217574227671596</v>
      </c>
      <c r="L65" s="26" t="str">
        <f t="shared" si="32"/>
        <v>10-11%</v>
      </c>
      <c r="M65" s="24">
        <f t="shared" si="28"/>
        <v>0.16366519424623399</v>
      </c>
      <c r="N65" s="28">
        <f t="shared" si="33"/>
        <v>9.5849767202030922E-2</v>
      </c>
      <c r="O65" s="28">
        <f t="shared" si="34"/>
        <v>0.10886895233980029</v>
      </c>
      <c r="P65" s="29">
        <f t="shared" si="35"/>
        <v>6.3259750746850335E-3</v>
      </c>
      <c r="Q65" s="29">
        <f t="shared" si="36"/>
        <v>6.6932100630843344E-3</v>
      </c>
      <c r="R65" s="45"/>
      <c r="S65" s="45"/>
    </row>
    <row r="66" spans="1:19" x14ac:dyDescent="0.25">
      <c r="A66" s="95" t="s">
        <v>4</v>
      </c>
      <c r="B66" s="32" t="s">
        <v>18</v>
      </c>
      <c r="C66" s="20">
        <v>2162</v>
      </c>
      <c r="D66" s="20">
        <v>8567</v>
      </c>
      <c r="E66" s="18">
        <v>10729</v>
      </c>
      <c r="F66" s="20">
        <v>202</v>
      </c>
      <c r="G66" s="20">
        <v>647</v>
      </c>
      <c r="H66" s="18">
        <v>849</v>
      </c>
      <c r="I66" s="13">
        <f t="shared" si="29"/>
        <v>9.3432007400555045E-2</v>
      </c>
      <c r="J66" s="13">
        <f t="shared" si="30"/>
        <v>7.5522353215828175E-2</v>
      </c>
      <c r="K66" s="16">
        <f t="shared" si="31"/>
        <v>7.9131326311865036E-2</v>
      </c>
      <c r="L66" s="25" t="str">
        <f t="shared" si="32"/>
        <v>7-8%</v>
      </c>
      <c r="M66" s="24">
        <f t="shared" si="28"/>
        <v>0.16366519424623399</v>
      </c>
      <c r="N66" s="28">
        <f t="shared" si="33"/>
        <v>7.4172774875760655E-2</v>
      </c>
      <c r="O66" s="28">
        <f t="shared" si="34"/>
        <v>8.4391148033947247E-2</v>
      </c>
      <c r="P66" s="29">
        <f t="shared" si="35"/>
        <v>4.9585514361043803E-3</v>
      </c>
      <c r="Q66" s="29">
        <f t="shared" si="36"/>
        <v>5.2598217220822113E-3</v>
      </c>
      <c r="R66" s="45"/>
      <c r="S66" s="45"/>
    </row>
    <row r="67" spans="1:19" x14ac:dyDescent="0.25">
      <c r="A67" s="95"/>
      <c r="B67" s="32" t="s">
        <v>19</v>
      </c>
      <c r="C67" s="20">
        <v>1189</v>
      </c>
      <c r="D67" s="20">
        <v>2378</v>
      </c>
      <c r="E67" s="18">
        <v>3567</v>
      </c>
      <c r="F67" s="20">
        <v>297</v>
      </c>
      <c r="G67" s="20">
        <v>633</v>
      </c>
      <c r="H67" s="18">
        <v>930</v>
      </c>
      <c r="I67" s="13">
        <f t="shared" si="29"/>
        <v>0.24978973927670312</v>
      </c>
      <c r="J67" s="13">
        <f t="shared" si="30"/>
        <v>0.26619007569386038</v>
      </c>
      <c r="K67" s="16">
        <f t="shared" si="31"/>
        <v>0.26072329688814128</v>
      </c>
      <c r="L67" s="25" t="str">
        <f t="shared" si="32"/>
        <v>25-28%</v>
      </c>
      <c r="M67" s="24">
        <f t="shared" si="28"/>
        <v>0.16366519424623399</v>
      </c>
      <c r="N67" s="28">
        <f t="shared" si="33"/>
        <v>0.24657864232936369</v>
      </c>
      <c r="O67" s="28">
        <f t="shared" si="34"/>
        <v>0.27538277008515094</v>
      </c>
      <c r="P67" s="29">
        <f t="shared" si="35"/>
        <v>1.4144654558777586E-2</v>
      </c>
      <c r="Q67" s="29">
        <f t="shared" si="36"/>
        <v>1.4659473197009665E-2</v>
      </c>
      <c r="R67" s="45"/>
      <c r="S67" s="45"/>
    </row>
    <row r="68" spans="1:19" x14ac:dyDescent="0.25">
      <c r="A68" s="95"/>
      <c r="B68" s="33" t="s">
        <v>20</v>
      </c>
      <c r="C68" s="20">
        <v>1563</v>
      </c>
      <c r="D68" s="20">
        <v>2091</v>
      </c>
      <c r="E68" s="18">
        <v>3654</v>
      </c>
      <c r="F68" s="20">
        <v>112</v>
      </c>
      <c r="G68" s="20">
        <v>131</v>
      </c>
      <c r="H68" s="18">
        <v>243</v>
      </c>
      <c r="I68" s="13">
        <f t="shared" si="29"/>
        <v>7.1657069737683945E-2</v>
      </c>
      <c r="J68" s="13">
        <f t="shared" si="30"/>
        <v>6.2649450023912007E-2</v>
      </c>
      <c r="K68" s="16">
        <f t="shared" si="31"/>
        <v>6.6502463054187194E-2</v>
      </c>
      <c r="L68" s="25" t="str">
        <f t="shared" si="32"/>
        <v>6-8%</v>
      </c>
      <c r="M68" s="24">
        <f t="shared" si="28"/>
        <v>0.16366519424623399</v>
      </c>
      <c r="N68" s="28">
        <f t="shared" si="33"/>
        <v>5.887049614250843E-2</v>
      </c>
      <c r="O68" s="28">
        <f t="shared" si="34"/>
        <v>7.5044943005997344E-2</v>
      </c>
      <c r="P68" s="29">
        <f t="shared" si="35"/>
        <v>7.6319669116787642E-3</v>
      </c>
      <c r="Q68" s="29">
        <f t="shared" si="36"/>
        <v>8.5424799518101502E-3</v>
      </c>
      <c r="R68" s="45"/>
      <c r="S68" s="45"/>
    </row>
    <row r="69" spans="1:19" x14ac:dyDescent="0.25">
      <c r="A69" s="95"/>
      <c r="B69" s="32" t="s">
        <v>21</v>
      </c>
      <c r="C69" s="20">
        <v>709</v>
      </c>
      <c r="D69" s="20">
        <v>666</v>
      </c>
      <c r="E69" s="18">
        <v>1375</v>
      </c>
      <c r="F69" s="20">
        <v>54</v>
      </c>
      <c r="G69" s="20">
        <v>100</v>
      </c>
      <c r="H69" s="18">
        <v>154</v>
      </c>
      <c r="I69" s="13">
        <f t="shared" si="29"/>
        <v>7.6163610719322997E-2</v>
      </c>
      <c r="J69" s="13">
        <f t="shared" si="30"/>
        <v>0.15015015015015015</v>
      </c>
      <c r="K69" s="16">
        <f t="shared" si="31"/>
        <v>0.112</v>
      </c>
      <c r="L69" s="25" t="str">
        <f t="shared" si="32"/>
        <v>10-13%</v>
      </c>
      <c r="M69" s="24">
        <f t="shared" si="28"/>
        <v>0.16366519424623399</v>
      </c>
      <c r="N69" s="28">
        <f t="shared" si="33"/>
        <v>9.6400070724674117E-2</v>
      </c>
      <c r="O69" s="28">
        <f t="shared" si="34"/>
        <v>0.12976186017713393</v>
      </c>
      <c r="P69" s="29">
        <f t="shared" si="35"/>
        <v>1.5599929275325886E-2</v>
      </c>
      <c r="Q69" s="29">
        <f t="shared" si="36"/>
        <v>1.7761860177133923E-2</v>
      </c>
      <c r="R69" s="45"/>
      <c r="S69" s="45"/>
    </row>
    <row r="70" spans="1:19" x14ac:dyDescent="0.25">
      <c r="A70" s="102"/>
      <c r="B70" s="47" t="s">
        <v>5</v>
      </c>
      <c r="C70" s="48">
        <v>5623</v>
      </c>
      <c r="D70" s="48">
        <v>13702</v>
      </c>
      <c r="E70" s="48">
        <v>19325</v>
      </c>
      <c r="F70" s="48">
        <v>665</v>
      </c>
      <c r="G70" s="48">
        <v>1511</v>
      </c>
      <c r="H70" s="48">
        <v>2176</v>
      </c>
      <c r="I70" s="49">
        <f t="shared" si="29"/>
        <v>0.11826427174106349</v>
      </c>
      <c r="J70" s="49">
        <f t="shared" si="30"/>
        <v>0.11027587213545467</v>
      </c>
      <c r="K70" s="49">
        <f t="shared" si="31"/>
        <v>0.11260025873221216</v>
      </c>
      <c r="L70" s="50" t="str">
        <f t="shared" si="32"/>
        <v>11-12%</v>
      </c>
      <c r="M70" s="24">
        <f t="shared" si="28"/>
        <v>0.16366519424623399</v>
      </c>
      <c r="N70" s="28">
        <f t="shared" si="33"/>
        <v>0.10822029409425941</v>
      </c>
      <c r="O70" s="28">
        <f t="shared" si="34"/>
        <v>0.11713420819195805</v>
      </c>
      <c r="P70" s="29">
        <f t="shared" si="35"/>
        <v>4.3799646379527463E-3</v>
      </c>
      <c r="Q70" s="29">
        <f t="shared" si="36"/>
        <v>4.5339494597458896E-3</v>
      </c>
      <c r="R70" s="45"/>
      <c r="S70" s="45"/>
    </row>
    <row r="71" spans="1:19" ht="15.75" customHeight="1" x14ac:dyDescent="0.25">
      <c r="A71" s="102" t="s">
        <v>6</v>
      </c>
      <c r="B71" s="32" t="s">
        <v>25</v>
      </c>
      <c r="C71" s="20">
        <v>632</v>
      </c>
      <c r="D71" s="20">
        <v>1031</v>
      </c>
      <c r="E71" s="18">
        <v>1663</v>
      </c>
      <c r="F71" s="20">
        <v>348</v>
      </c>
      <c r="G71" s="20">
        <v>545</v>
      </c>
      <c r="H71" s="18">
        <v>893</v>
      </c>
      <c r="I71" s="13">
        <f t="shared" ref="I71:K72" si="37">F71/C71</f>
        <v>0.55063291139240511</v>
      </c>
      <c r="J71" s="13">
        <f t="shared" si="37"/>
        <v>0.52861299709020371</v>
      </c>
      <c r="K71" s="16">
        <f t="shared" si="37"/>
        <v>0.5369813589897775</v>
      </c>
      <c r="L71" s="25" t="str">
        <f>ROUND(N71*100,0)&amp;-ROUND(O71*100,0)&amp;"%"</f>
        <v>51-56%</v>
      </c>
      <c r="M71" s="24">
        <f t="shared" ref="M71:M74" si="38">$K$75</f>
        <v>0.16366519424623399</v>
      </c>
      <c r="N71" s="28">
        <f>(((2*E71*(H71/E71))+3.841443202-(1.95996*SQRT(3.841443202+(4*E71*(H71/E71)*(1-(H71/E71))))))/(2*(E71+3.841443202)))</f>
        <v>0.51295847280935325</v>
      </c>
      <c r="O71" s="28">
        <f>(((2*E71*(H71/E71))+3.841443202+(1.95996*SQRT(3.841443202+(4*E71*(H71/E71)*(1-(H71/E71))))))/(2*(E71+3.841443202)))</f>
        <v>0.56083378889714541</v>
      </c>
      <c r="P71" s="29">
        <f>K71-N71</f>
        <v>2.4022886180424252E-2</v>
      </c>
      <c r="Q71" s="29">
        <f>O71-K71</f>
        <v>2.3852429907367911E-2</v>
      </c>
      <c r="R71" s="45"/>
      <c r="S71" s="45"/>
    </row>
    <row r="72" spans="1:19" x14ac:dyDescent="0.25">
      <c r="A72" s="103"/>
      <c r="B72" s="32" t="s">
        <v>28</v>
      </c>
      <c r="C72" s="20">
        <v>725</v>
      </c>
      <c r="D72" s="20">
        <v>1067</v>
      </c>
      <c r="E72" s="18">
        <v>1792</v>
      </c>
      <c r="F72" s="20">
        <v>489</v>
      </c>
      <c r="G72" s="20">
        <v>533</v>
      </c>
      <c r="H72" s="18">
        <v>1022</v>
      </c>
      <c r="I72" s="13">
        <f t="shared" si="37"/>
        <v>0.67448275862068963</v>
      </c>
      <c r="J72" s="13">
        <f t="shared" si="37"/>
        <v>0.49953139643861294</v>
      </c>
      <c r="K72" s="16">
        <f t="shared" si="37"/>
        <v>0.5703125</v>
      </c>
      <c r="L72" s="25" t="str">
        <f>ROUND(N72*100,0)&amp;-ROUND(O72*100,0)&amp;"%"</f>
        <v>55-59%</v>
      </c>
      <c r="M72" s="24">
        <f t="shared" si="38"/>
        <v>0.16366519424623399</v>
      </c>
      <c r="N72" s="28">
        <f>(((2*E72*(H72/E72))+3.841443202-(1.95996*SQRT(3.841443202+(4*E72*(H72/E72)*(1-(H72/E72))))))/(2*(E72+3.841443202)))</f>
        <v>0.54726631900835598</v>
      </c>
      <c r="O72" s="28">
        <f>(((2*E72*(H72/E72))+3.841443202+(1.95996*SQRT(3.841443202+(4*E72*(H72/E72)*(1-(H72/E72))))))/(2*(E72+3.841443202)))</f>
        <v>0.59305787328263049</v>
      </c>
      <c r="P72" s="29">
        <f>K72-N72</f>
        <v>2.3046180991644016E-2</v>
      </c>
      <c r="Q72" s="29">
        <f>O72-K72</f>
        <v>2.2745373282630488E-2</v>
      </c>
      <c r="R72" s="45"/>
      <c r="S72" s="45"/>
    </row>
    <row r="73" spans="1:19" x14ac:dyDescent="0.25">
      <c r="A73" s="104"/>
      <c r="B73" s="15" t="s">
        <v>7</v>
      </c>
      <c r="C73" s="18">
        <f>SUM(C71:C72)</f>
        <v>1357</v>
      </c>
      <c r="D73" s="18">
        <f t="shared" ref="D73:H73" si="39">SUM(D71:D72)</f>
        <v>2098</v>
      </c>
      <c r="E73" s="18">
        <f t="shared" si="39"/>
        <v>3455</v>
      </c>
      <c r="F73" s="18">
        <f t="shared" si="39"/>
        <v>837</v>
      </c>
      <c r="G73" s="18">
        <f t="shared" si="39"/>
        <v>1078</v>
      </c>
      <c r="H73" s="18">
        <f t="shared" si="39"/>
        <v>1915</v>
      </c>
      <c r="I73" s="16">
        <f t="shared" ref="I73:I74" si="40">F73/C73</f>
        <v>0.6168017686072218</v>
      </c>
      <c r="J73" s="16">
        <f t="shared" ref="J73:J74" si="41">G73/D73</f>
        <v>0.51382268827454713</v>
      </c>
      <c r="K73" s="16">
        <f t="shared" ref="K73:K74" si="42">H73/E73</f>
        <v>0.55426917510853835</v>
      </c>
      <c r="L73" s="26" t="str">
        <f t="shared" ref="L73:L74" si="43">ROUND(N73*100,0)&amp;-ROUND(O73*100,0)&amp;"%"</f>
        <v>54-57%</v>
      </c>
      <c r="M73" s="24">
        <f t="shared" si="38"/>
        <v>0.16366519424623399</v>
      </c>
      <c r="N73" s="28">
        <f t="shared" ref="N73:N74" si="44">(((2*E73*(H73/E73))+3.841443202-(1.95996*SQRT(3.841443202+(4*E73*(H73/E73)*(1-(H73/E73))))))/(2*(E73+3.841443202)))</f>
        <v>0.53764428381309337</v>
      </c>
      <c r="O73" s="28">
        <f t="shared" ref="O73:O74" si="45">(((2*E73*(H73/E73))+3.841443202+(1.95996*SQRT(3.841443202+(4*E73*(H73/E73)*(1-(H73/E73))))))/(2*(E73+3.841443202)))</f>
        <v>0.57077352202100295</v>
      </c>
      <c r="P73" s="29">
        <f t="shared" ref="P73:P74" si="46">K73-N73</f>
        <v>1.6624891295444977E-2</v>
      </c>
      <c r="Q73" s="29">
        <f t="shared" ref="Q73:Q74" si="47">O73-K73</f>
        <v>1.6504346912464607E-2</v>
      </c>
      <c r="R73" s="45"/>
      <c r="S73" s="45"/>
    </row>
    <row r="74" spans="1:19" ht="30" x14ac:dyDescent="0.25">
      <c r="A74" s="71" t="s">
        <v>64</v>
      </c>
      <c r="B74" s="14" t="s">
        <v>65</v>
      </c>
      <c r="C74" s="18">
        <v>3682</v>
      </c>
      <c r="D74" s="18">
        <v>9364</v>
      </c>
      <c r="E74" s="18">
        <v>13046</v>
      </c>
      <c r="F74" s="18">
        <v>792</v>
      </c>
      <c r="G74" s="18">
        <v>1492</v>
      </c>
      <c r="H74" s="18">
        <v>2284</v>
      </c>
      <c r="I74" s="16">
        <f t="shared" si="40"/>
        <v>0.21510048886474742</v>
      </c>
      <c r="J74" s="16">
        <f t="shared" si="41"/>
        <v>0.15933361811191799</v>
      </c>
      <c r="K74" s="16">
        <f t="shared" si="42"/>
        <v>0.17507281925494406</v>
      </c>
      <c r="L74" s="26" t="str">
        <f t="shared" si="43"/>
        <v>17-18%</v>
      </c>
      <c r="M74" s="24">
        <f t="shared" si="38"/>
        <v>0.16366519424623399</v>
      </c>
      <c r="N74" s="28">
        <f t="shared" si="44"/>
        <v>0.16864755294439271</v>
      </c>
      <c r="O74" s="28">
        <f t="shared" si="45"/>
        <v>0.18168938127051229</v>
      </c>
      <c r="P74" s="29">
        <f t="shared" si="46"/>
        <v>6.4252663105513474E-3</v>
      </c>
      <c r="Q74" s="29">
        <f t="shared" si="47"/>
        <v>6.6165620155682336E-3</v>
      </c>
      <c r="R74" s="45"/>
      <c r="S74" s="45"/>
    </row>
    <row r="75" spans="1:19" x14ac:dyDescent="0.25">
      <c r="A75" s="56" t="s">
        <v>8</v>
      </c>
      <c r="B75" s="57"/>
      <c r="C75" s="18">
        <f>SUM(C65,C70,C73,C74)</f>
        <v>13560</v>
      </c>
      <c r="D75" s="18">
        <f t="shared" ref="D75:H75" si="48">SUM(D65,D70,D73,D74)</f>
        <v>30585</v>
      </c>
      <c r="E75" s="18">
        <f t="shared" si="48"/>
        <v>44145</v>
      </c>
      <c r="F75" s="18">
        <f>SUM(F65,F70,F73,F74)</f>
        <v>2661</v>
      </c>
      <c r="G75" s="18">
        <f t="shared" si="48"/>
        <v>4564</v>
      </c>
      <c r="H75" s="18">
        <f t="shared" si="48"/>
        <v>7225</v>
      </c>
      <c r="I75" s="16">
        <f t="shared" si="29"/>
        <v>0.19623893805309733</v>
      </c>
      <c r="J75" s="16">
        <f t="shared" si="30"/>
        <v>0.149223475559915</v>
      </c>
      <c r="K75" s="16">
        <f t="shared" si="31"/>
        <v>0.16366519424623399</v>
      </c>
      <c r="L75" s="26" t="str">
        <f t="shared" si="32"/>
        <v>16-17%</v>
      </c>
      <c r="M75" s="24">
        <f>$K$75</f>
        <v>0.16366519424623399</v>
      </c>
      <c r="N75" s="28">
        <f t="shared" ref="N75" si="49">(((2*E75*(H75/E75))+3.841443202-(1.95996*SQRT(3.841443202+(4*E75*(H75/E75)*(1-(H75/E75))))))/(2*(E75+3.841443202)))</f>
        <v>0.16024324888889421</v>
      </c>
      <c r="O75" s="28">
        <f t="shared" ref="O75" si="50">(((2*E75*(H75/E75))+3.841443202+(1.95996*SQRT(3.841443202+(4*E75*(H75/E75)*(1-(H75/E75))))))/(2*(E75+3.841443202)))</f>
        <v>0.1671456693865046</v>
      </c>
      <c r="P75" s="29">
        <f t="shared" ref="P75" si="51">K75-N75</f>
        <v>3.4219453573397784E-3</v>
      </c>
      <c r="Q75" s="29">
        <f t="shared" ref="Q75" si="52">O75-K75</f>
        <v>3.4804751402706113E-3</v>
      </c>
      <c r="R75" s="45"/>
      <c r="S75" s="45"/>
    </row>
    <row r="76" spans="1:19" x14ac:dyDescent="0.25">
      <c r="A76" s="51"/>
      <c r="B76" s="52"/>
      <c r="C76" s="53"/>
      <c r="D76" s="53"/>
      <c r="E76" s="53"/>
      <c r="F76" s="53"/>
      <c r="G76" s="53"/>
      <c r="H76" s="53"/>
      <c r="I76" s="23"/>
      <c r="J76" s="23"/>
      <c r="K76" s="23"/>
      <c r="L76" s="54"/>
      <c r="M76" s="24"/>
      <c r="N76" s="28"/>
      <c r="O76" s="28"/>
      <c r="P76" s="29"/>
      <c r="Q76" s="29"/>
      <c r="R76" s="45"/>
    </row>
    <row r="77" spans="1:19" x14ac:dyDescent="0.25">
      <c r="A77" s="51"/>
      <c r="B77" s="52"/>
      <c r="C77" s="53"/>
      <c r="D77" s="53"/>
      <c r="E77" s="53"/>
      <c r="F77" s="53"/>
      <c r="G77" s="53"/>
      <c r="H77" s="53"/>
      <c r="I77" s="23"/>
      <c r="J77" s="23"/>
      <c r="K77" s="23"/>
      <c r="L77" s="54"/>
      <c r="M77" s="24"/>
      <c r="N77" s="28"/>
      <c r="O77" s="28"/>
      <c r="P77" s="29"/>
      <c r="Q77" s="29"/>
      <c r="R77" s="45"/>
    </row>
    <row r="78" spans="1:19" x14ac:dyDescent="0.25">
      <c r="A78" s="17" t="s">
        <v>53</v>
      </c>
      <c r="B78" s="52"/>
      <c r="C78" s="53"/>
      <c r="D78" s="53"/>
      <c r="E78" s="53"/>
      <c r="F78" s="53"/>
      <c r="G78" s="53"/>
      <c r="H78" s="53"/>
      <c r="I78" s="23"/>
      <c r="J78" s="23"/>
      <c r="K78" s="23"/>
      <c r="L78" s="54"/>
      <c r="M78" s="24"/>
      <c r="N78" s="28"/>
      <c r="O78" s="28"/>
      <c r="P78" s="29"/>
      <c r="Q78" s="29"/>
      <c r="R78" s="45"/>
    </row>
    <row r="79" spans="1:19" x14ac:dyDescent="0.25">
      <c r="A79" s="95" t="s">
        <v>0</v>
      </c>
      <c r="B79" s="95" t="s">
        <v>67</v>
      </c>
      <c r="C79" s="94" t="s">
        <v>72</v>
      </c>
      <c r="D79" s="94"/>
      <c r="E79" s="94"/>
      <c r="F79" s="94" t="s">
        <v>74</v>
      </c>
      <c r="G79" s="94"/>
      <c r="H79" s="94"/>
      <c r="I79" s="94" t="s">
        <v>73</v>
      </c>
      <c r="J79" s="94"/>
      <c r="K79" s="94"/>
      <c r="L79" s="108" t="s">
        <v>11</v>
      </c>
      <c r="M79" s="24"/>
      <c r="N79" s="28"/>
      <c r="O79" s="28"/>
      <c r="P79" s="29"/>
      <c r="Q79" s="29"/>
      <c r="R79" s="45"/>
    </row>
    <row r="80" spans="1:19" x14ac:dyDescent="0.25">
      <c r="A80" s="95"/>
      <c r="B80" s="95"/>
      <c r="C80" s="94"/>
      <c r="D80" s="94"/>
      <c r="E80" s="94"/>
      <c r="F80" s="94"/>
      <c r="G80" s="94"/>
      <c r="H80" s="94"/>
      <c r="I80" s="94"/>
      <c r="J80" s="94"/>
      <c r="K80" s="94"/>
      <c r="L80" s="109"/>
      <c r="M80" s="60"/>
      <c r="N80" s="61"/>
      <c r="O80" s="61"/>
      <c r="P80" s="62"/>
      <c r="Q80" s="62"/>
      <c r="R80" s="45"/>
      <c r="S80" s="45"/>
    </row>
    <row r="81" spans="1:19" x14ac:dyDescent="0.25">
      <c r="A81" s="95"/>
      <c r="B81" s="95"/>
      <c r="C81" s="94"/>
      <c r="D81" s="94"/>
      <c r="E81" s="94"/>
      <c r="F81" s="94"/>
      <c r="G81" s="94"/>
      <c r="H81" s="94"/>
      <c r="I81" s="94"/>
      <c r="J81" s="94"/>
      <c r="K81" s="94"/>
      <c r="L81" s="109"/>
      <c r="M81" s="60"/>
      <c r="N81" s="61"/>
      <c r="O81" s="61"/>
      <c r="P81" s="62"/>
      <c r="Q81" s="62"/>
      <c r="R81" s="45"/>
      <c r="S81" s="45"/>
    </row>
    <row r="82" spans="1:19" x14ac:dyDescent="0.25">
      <c r="A82" s="95"/>
      <c r="B82" s="95"/>
      <c r="C82" s="46">
        <v>3002</v>
      </c>
      <c r="D82" s="46">
        <v>3004</v>
      </c>
      <c r="E82" s="46" t="s">
        <v>42</v>
      </c>
      <c r="F82" s="46">
        <v>3002</v>
      </c>
      <c r="G82" s="46">
        <v>3004</v>
      </c>
      <c r="H82" s="46" t="s">
        <v>42</v>
      </c>
      <c r="I82" s="46">
        <v>3002</v>
      </c>
      <c r="J82" s="46">
        <v>3004</v>
      </c>
      <c r="K82" s="46" t="s">
        <v>42</v>
      </c>
      <c r="L82" s="110"/>
      <c r="M82" s="60"/>
      <c r="N82" s="61"/>
      <c r="O82" s="61"/>
      <c r="P82" s="62"/>
      <c r="Q82" s="62"/>
      <c r="R82" s="45"/>
      <c r="S82" s="45"/>
    </row>
    <row r="83" spans="1:19" x14ac:dyDescent="0.25">
      <c r="A83" s="70" t="s">
        <v>6</v>
      </c>
      <c r="B83" s="31" t="s">
        <v>22</v>
      </c>
      <c r="C83" s="63">
        <v>84</v>
      </c>
      <c r="D83" s="63">
        <v>76</v>
      </c>
      <c r="E83" s="74">
        <v>160</v>
      </c>
      <c r="F83" s="63">
        <v>1</v>
      </c>
      <c r="G83" s="63"/>
      <c r="H83" s="74">
        <v>1</v>
      </c>
      <c r="I83" s="64">
        <f t="shared" si="29"/>
        <v>1.1904761904761904E-2</v>
      </c>
      <c r="J83" s="64">
        <f t="shared" si="30"/>
        <v>0</v>
      </c>
      <c r="K83" s="73">
        <f t="shared" si="31"/>
        <v>6.2500000000000003E-3</v>
      </c>
      <c r="L83" s="25" t="str">
        <f t="shared" si="32"/>
        <v>0-3%</v>
      </c>
      <c r="M83" s="24">
        <f t="shared" ref="M83:M94" si="53">$K$94</f>
        <v>0.2290603422395677</v>
      </c>
      <c r="N83" s="28">
        <f t="shared" si="33"/>
        <v>1.1041349139015145E-3</v>
      </c>
      <c r="O83" s="28">
        <f t="shared" si="34"/>
        <v>3.4548890888600046E-2</v>
      </c>
      <c r="P83" s="29">
        <f t="shared" si="35"/>
        <v>5.1458650860984854E-3</v>
      </c>
      <c r="Q83" s="29">
        <f t="shared" si="36"/>
        <v>2.8298890888600048E-2</v>
      </c>
      <c r="R83" s="30"/>
      <c r="S83" s="45"/>
    </row>
    <row r="84" spans="1:19" x14ac:dyDescent="0.25">
      <c r="A84" s="66"/>
      <c r="B84" s="32" t="s">
        <v>23</v>
      </c>
      <c r="C84" s="20">
        <v>116</v>
      </c>
      <c r="D84" s="20">
        <v>163</v>
      </c>
      <c r="E84" s="18">
        <v>279</v>
      </c>
      <c r="F84" s="20">
        <v>5</v>
      </c>
      <c r="G84" s="20">
        <v>8</v>
      </c>
      <c r="H84" s="18">
        <v>13</v>
      </c>
      <c r="I84" s="13">
        <f t="shared" si="29"/>
        <v>4.3103448275862072E-2</v>
      </c>
      <c r="J84" s="13">
        <f t="shared" si="30"/>
        <v>4.9079754601226995E-2</v>
      </c>
      <c r="K84" s="16">
        <f t="shared" si="31"/>
        <v>4.6594982078853049E-2</v>
      </c>
      <c r="L84" s="25" t="str">
        <f t="shared" si="32"/>
        <v>3-8%</v>
      </c>
      <c r="M84" s="24">
        <f t="shared" si="53"/>
        <v>0.2290603422395677</v>
      </c>
      <c r="N84" s="28">
        <f t="shared" si="33"/>
        <v>2.7429669651203709E-2</v>
      </c>
      <c r="O84" s="28">
        <f t="shared" si="34"/>
        <v>7.8076238055142591E-2</v>
      </c>
      <c r="P84" s="29">
        <f t="shared" si="35"/>
        <v>1.916531242764934E-2</v>
      </c>
      <c r="Q84" s="29">
        <f t="shared" si="36"/>
        <v>3.1481255976289542E-2</v>
      </c>
      <c r="R84" s="30"/>
      <c r="S84" s="45"/>
    </row>
    <row r="85" spans="1:19" x14ac:dyDescent="0.25">
      <c r="A85" s="66"/>
      <c r="B85" s="32" t="s">
        <v>24</v>
      </c>
      <c r="C85" s="20">
        <v>99</v>
      </c>
      <c r="D85" s="20">
        <v>89</v>
      </c>
      <c r="E85" s="18">
        <v>188</v>
      </c>
      <c r="F85" s="20">
        <v>5</v>
      </c>
      <c r="G85" s="20">
        <v>9</v>
      </c>
      <c r="H85" s="18">
        <v>14</v>
      </c>
      <c r="I85" s="13">
        <f t="shared" si="29"/>
        <v>5.0505050505050504E-2</v>
      </c>
      <c r="J85" s="13">
        <f t="shared" si="30"/>
        <v>0.10112359550561797</v>
      </c>
      <c r="K85" s="16">
        <f t="shared" si="31"/>
        <v>7.4468085106382975E-2</v>
      </c>
      <c r="L85" s="25" t="str">
        <f t="shared" si="32"/>
        <v>4-12%</v>
      </c>
      <c r="M85" s="24">
        <f t="shared" si="53"/>
        <v>0.2290603422395677</v>
      </c>
      <c r="N85" s="28">
        <f t="shared" si="33"/>
        <v>4.487446194469135E-2</v>
      </c>
      <c r="O85" s="28">
        <f t="shared" si="34"/>
        <v>0.12110345539443367</v>
      </c>
      <c r="P85" s="29">
        <f t="shared" si="35"/>
        <v>2.9593623161691625E-2</v>
      </c>
      <c r="Q85" s="29">
        <f t="shared" si="36"/>
        <v>4.663537028805069E-2</v>
      </c>
      <c r="R85" s="30"/>
      <c r="S85" s="45"/>
    </row>
    <row r="86" spans="1:19" x14ac:dyDescent="0.25">
      <c r="A86" s="66"/>
      <c r="B86" s="32" t="s">
        <v>26</v>
      </c>
      <c r="C86" s="20">
        <v>290</v>
      </c>
      <c r="D86" s="20">
        <v>281</v>
      </c>
      <c r="E86" s="18">
        <v>571</v>
      </c>
      <c r="F86" s="20">
        <v>120</v>
      </c>
      <c r="G86" s="20">
        <v>117</v>
      </c>
      <c r="H86" s="18">
        <v>237</v>
      </c>
      <c r="I86" s="13">
        <f t="shared" si="29"/>
        <v>0.41379310344827586</v>
      </c>
      <c r="J86" s="13">
        <f t="shared" si="30"/>
        <v>0.41637010676156583</v>
      </c>
      <c r="K86" s="16">
        <f t="shared" si="31"/>
        <v>0.41506129597197899</v>
      </c>
      <c r="L86" s="25" t="str">
        <f t="shared" si="32"/>
        <v>38-46%</v>
      </c>
      <c r="M86" s="24">
        <f t="shared" si="53"/>
        <v>0.2290603422395677</v>
      </c>
      <c r="N86" s="28">
        <f t="shared" si="33"/>
        <v>0.37534537226751796</v>
      </c>
      <c r="O86" s="28">
        <f t="shared" si="34"/>
        <v>0.45591244474079023</v>
      </c>
      <c r="P86" s="29">
        <f t="shared" si="35"/>
        <v>3.9715923704461031E-2</v>
      </c>
      <c r="Q86" s="29">
        <f t="shared" si="36"/>
        <v>4.0851148768811241E-2</v>
      </c>
      <c r="R86" s="30"/>
      <c r="S86" s="45"/>
    </row>
    <row r="87" spans="1:19" x14ac:dyDescent="0.25">
      <c r="A87" s="72"/>
      <c r="B87" s="32" t="s">
        <v>27</v>
      </c>
      <c r="C87" s="20">
        <v>194</v>
      </c>
      <c r="D87" s="20">
        <v>32</v>
      </c>
      <c r="E87" s="18">
        <v>226</v>
      </c>
      <c r="F87" s="20">
        <v>47</v>
      </c>
      <c r="G87" s="20">
        <v>2</v>
      </c>
      <c r="H87" s="18">
        <v>49</v>
      </c>
      <c r="I87" s="13">
        <f>F87/C87</f>
        <v>0.2422680412371134</v>
      </c>
      <c r="J87" s="13">
        <f>G87/D87</f>
        <v>6.25E-2</v>
      </c>
      <c r="K87" s="16">
        <f>H87/E87</f>
        <v>0.2168141592920354</v>
      </c>
      <c r="L87" s="25" t="str">
        <f>ROUND(N87*100,0)&amp;-ROUND(O87*100,0)&amp;"%"</f>
        <v>17-28%</v>
      </c>
      <c r="M87" s="24">
        <f t="shared" si="53"/>
        <v>0.2290603422395677</v>
      </c>
      <c r="N87" s="28">
        <f>(((2*E87*(H87/E87))+3.841443202-(1.95996*SQRT(3.841443202+(4*E87*(H87/E87)*(1-(H87/E87))))))/(2*(E87+3.841443202)))</f>
        <v>0.16806407483484331</v>
      </c>
      <c r="O87" s="28">
        <f>(((2*E87*(H87/E87))+3.841443202+(1.95996*SQRT(3.841443202+(4*E87*(H87/E87)*(1-(H87/E87))))))/(2*(E87+3.841443202)))</f>
        <v>0.27503026787033602</v>
      </c>
      <c r="P87" s="29">
        <f>K87-N87</f>
        <v>4.8750084457192089E-2</v>
      </c>
      <c r="Q87" s="29">
        <f>O87-K87</f>
        <v>5.8216108578300618E-2</v>
      </c>
      <c r="R87" s="30"/>
      <c r="S87" s="45"/>
    </row>
    <row r="88" spans="1:19" x14ac:dyDescent="0.25">
      <c r="A88" s="66"/>
      <c r="B88" s="32" t="s">
        <v>29</v>
      </c>
      <c r="C88" s="20">
        <v>222</v>
      </c>
      <c r="D88" s="20">
        <v>150</v>
      </c>
      <c r="E88" s="18">
        <v>372</v>
      </c>
      <c r="F88" s="20">
        <v>25</v>
      </c>
      <c r="G88" s="20">
        <v>19</v>
      </c>
      <c r="H88" s="18">
        <v>44</v>
      </c>
      <c r="I88" s="13">
        <f t="shared" si="29"/>
        <v>0.11261261261261261</v>
      </c>
      <c r="J88" s="13">
        <f t="shared" si="30"/>
        <v>0.12666666666666668</v>
      </c>
      <c r="K88" s="16">
        <f t="shared" si="31"/>
        <v>0.11827956989247312</v>
      </c>
      <c r="L88" s="25" t="str">
        <f t="shared" si="32"/>
        <v>9-16%</v>
      </c>
      <c r="M88" s="24">
        <f t="shared" si="53"/>
        <v>0.2290603422395677</v>
      </c>
      <c r="N88" s="28">
        <f t="shared" si="33"/>
        <v>8.930016296148717E-2</v>
      </c>
      <c r="O88" s="28">
        <f t="shared" si="34"/>
        <v>0.1550620404707693</v>
      </c>
      <c r="P88" s="29">
        <f t="shared" si="35"/>
        <v>2.8979406930985954E-2</v>
      </c>
      <c r="Q88" s="29">
        <f t="shared" si="36"/>
        <v>3.6782470578296173E-2</v>
      </c>
      <c r="R88" s="30"/>
      <c r="S88" s="45"/>
    </row>
    <row r="89" spans="1:19" x14ac:dyDescent="0.25">
      <c r="A89" s="66"/>
      <c r="B89" s="32" t="s">
        <v>30</v>
      </c>
      <c r="C89" s="20">
        <v>64</v>
      </c>
      <c r="D89" s="20">
        <v>9</v>
      </c>
      <c r="E89" s="18">
        <v>73</v>
      </c>
      <c r="F89" s="20">
        <v>4</v>
      </c>
      <c r="G89" s="20"/>
      <c r="H89" s="18">
        <v>4</v>
      </c>
      <c r="I89" s="13">
        <f t="shared" si="29"/>
        <v>6.25E-2</v>
      </c>
      <c r="J89" s="13">
        <f t="shared" si="30"/>
        <v>0</v>
      </c>
      <c r="K89" s="16">
        <f t="shared" si="31"/>
        <v>5.4794520547945202E-2</v>
      </c>
      <c r="L89" s="25" t="str">
        <f t="shared" si="32"/>
        <v>2-13%</v>
      </c>
      <c r="M89" s="24">
        <f t="shared" si="53"/>
        <v>0.2290603422395677</v>
      </c>
      <c r="N89" s="28">
        <f t="shared" si="33"/>
        <v>2.1512535937156883E-2</v>
      </c>
      <c r="O89" s="28">
        <f t="shared" si="34"/>
        <v>0.1325897649640812</v>
      </c>
      <c r="P89" s="29">
        <f t="shared" si="35"/>
        <v>3.3281984610788323E-2</v>
      </c>
      <c r="Q89" s="29">
        <f t="shared" si="36"/>
        <v>7.7795244416136E-2</v>
      </c>
      <c r="R89" s="30"/>
      <c r="S89" s="45"/>
    </row>
    <row r="90" spans="1:19" x14ac:dyDescent="0.25">
      <c r="A90" s="66"/>
      <c r="B90" s="32" t="s">
        <v>31</v>
      </c>
      <c r="C90" s="20">
        <v>102</v>
      </c>
      <c r="D90" s="20">
        <v>200</v>
      </c>
      <c r="E90" s="18">
        <v>302</v>
      </c>
      <c r="F90" s="20">
        <v>5</v>
      </c>
      <c r="G90" s="20">
        <v>10</v>
      </c>
      <c r="H90" s="18">
        <v>15</v>
      </c>
      <c r="I90" s="13">
        <f t="shared" si="29"/>
        <v>4.9019607843137254E-2</v>
      </c>
      <c r="J90" s="13">
        <f t="shared" si="30"/>
        <v>0.05</v>
      </c>
      <c r="K90" s="16">
        <f t="shared" si="31"/>
        <v>4.9668874172185427E-2</v>
      </c>
      <c r="L90" s="25" t="str">
        <f t="shared" si="32"/>
        <v>3-8%</v>
      </c>
      <c r="M90" s="24">
        <f t="shared" si="53"/>
        <v>0.2290603422395677</v>
      </c>
      <c r="N90" s="28">
        <f t="shared" si="33"/>
        <v>3.0327933638008849E-2</v>
      </c>
      <c r="O90" s="28">
        <f t="shared" si="34"/>
        <v>8.0322352496197749E-2</v>
      </c>
      <c r="P90" s="29">
        <f t="shared" si="35"/>
        <v>1.9340940534176579E-2</v>
      </c>
      <c r="Q90" s="29">
        <f t="shared" si="36"/>
        <v>3.0653478324012322E-2</v>
      </c>
      <c r="R90" s="30"/>
      <c r="S90" s="45"/>
    </row>
    <row r="91" spans="1:19" x14ac:dyDescent="0.25">
      <c r="A91" s="66"/>
      <c r="B91" s="32" t="s">
        <v>32</v>
      </c>
      <c r="C91" s="20">
        <v>26</v>
      </c>
      <c r="D91" s="20">
        <v>7</v>
      </c>
      <c r="E91" s="18">
        <v>33</v>
      </c>
      <c r="F91" s="20">
        <v>6</v>
      </c>
      <c r="G91" s="20">
        <v>1</v>
      </c>
      <c r="H91" s="18">
        <v>7</v>
      </c>
      <c r="I91" s="13">
        <f t="shared" si="29"/>
        <v>0.23076923076923078</v>
      </c>
      <c r="J91" s="13">
        <f t="shared" si="30"/>
        <v>0.14285714285714285</v>
      </c>
      <c r="K91" s="16">
        <f t="shared" si="31"/>
        <v>0.21212121212121213</v>
      </c>
      <c r="L91" s="25" t="str">
        <f t="shared" si="32"/>
        <v>11-38%</v>
      </c>
      <c r="M91" s="24">
        <f t="shared" si="53"/>
        <v>0.2290603422395677</v>
      </c>
      <c r="N91" s="28">
        <f t="shared" si="33"/>
        <v>0.10676036465372447</v>
      </c>
      <c r="O91" s="28">
        <f t="shared" si="34"/>
        <v>0.37751608196038233</v>
      </c>
      <c r="P91" s="29">
        <f t="shared" si="35"/>
        <v>0.10536084746748765</v>
      </c>
      <c r="Q91" s="29">
        <f t="shared" si="36"/>
        <v>0.16539486983917021</v>
      </c>
      <c r="R91" s="30"/>
      <c r="S91" s="45"/>
    </row>
    <row r="92" spans="1:19" x14ac:dyDescent="0.25">
      <c r="A92" s="66"/>
      <c r="B92" s="32" t="s">
        <v>33</v>
      </c>
      <c r="C92" s="20">
        <v>472</v>
      </c>
      <c r="D92" s="20">
        <v>655</v>
      </c>
      <c r="E92" s="18">
        <v>1127</v>
      </c>
      <c r="F92" s="20">
        <v>171</v>
      </c>
      <c r="G92" s="20">
        <v>208</v>
      </c>
      <c r="H92" s="18">
        <v>379</v>
      </c>
      <c r="I92" s="13">
        <f t="shared" si="29"/>
        <v>0.36228813559322032</v>
      </c>
      <c r="J92" s="13">
        <f t="shared" si="30"/>
        <v>0.31755725190839695</v>
      </c>
      <c r="K92" s="16">
        <f t="shared" si="31"/>
        <v>0.33629103815439221</v>
      </c>
      <c r="L92" s="25" t="str">
        <f t="shared" si="32"/>
        <v>31-36%</v>
      </c>
      <c r="M92" s="24">
        <f t="shared" si="53"/>
        <v>0.2290603422395677</v>
      </c>
      <c r="N92" s="28">
        <f t="shared" si="33"/>
        <v>0.30930604686272883</v>
      </c>
      <c r="O92" s="28">
        <f t="shared" si="34"/>
        <v>0.36438826084218773</v>
      </c>
      <c r="P92" s="29">
        <f t="shared" si="35"/>
        <v>2.6984991291663374E-2</v>
      </c>
      <c r="Q92" s="29">
        <f t="shared" si="36"/>
        <v>2.809722268779552E-2</v>
      </c>
      <c r="R92" s="30"/>
      <c r="S92" s="45"/>
    </row>
    <row r="93" spans="1:19" x14ac:dyDescent="0.25">
      <c r="A93" s="66"/>
      <c r="B93" s="14" t="s">
        <v>7</v>
      </c>
      <c r="C93" s="18">
        <f t="shared" ref="C93:H93" si="54">SUM(C83:C92)</f>
        <v>1669</v>
      </c>
      <c r="D93" s="18">
        <f t="shared" si="54"/>
        <v>1662</v>
      </c>
      <c r="E93" s="18">
        <f t="shared" si="54"/>
        <v>3331</v>
      </c>
      <c r="F93" s="18">
        <f t="shared" si="54"/>
        <v>389</v>
      </c>
      <c r="G93" s="18">
        <f t="shared" si="54"/>
        <v>374</v>
      </c>
      <c r="H93" s="18">
        <f t="shared" si="54"/>
        <v>763</v>
      </c>
      <c r="I93" s="16">
        <f t="shared" si="29"/>
        <v>0.23307369682444579</v>
      </c>
      <c r="J93" s="16">
        <f t="shared" si="30"/>
        <v>0.22503008423586041</v>
      </c>
      <c r="K93" s="16">
        <f t="shared" si="31"/>
        <v>0.2290603422395677</v>
      </c>
      <c r="L93" s="26" t="str">
        <f t="shared" si="32"/>
        <v>22-24%</v>
      </c>
      <c r="M93" s="24">
        <f t="shared" si="53"/>
        <v>0.2290603422395677</v>
      </c>
      <c r="N93" s="28">
        <f t="shared" si="33"/>
        <v>0.21510655598831971</v>
      </c>
      <c r="O93" s="28">
        <f t="shared" si="34"/>
        <v>0.24363832566731272</v>
      </c>
      <c r="P93" s="29">
        <f t="shared" si="35"/>
        <v>1.395378625124799E-2</v>
      </c>
      <c r="Q93" s="29">
        <f t="shared" si="36"/>
        <v>1.4577983427745023E-2</v>
      </c>
      <c r="R93" s="30"/>
      <c r="S93" s="45"/>
    </row>
    <row r="94" spans="1:19" x14ac:dyDescent="0.25">
      <c r="A94" s="56" t="s">
        <v>8</v>
      </c>
      <c r="B94" s="57"/>
      <c r="C94" s="18">
        <f>SUM(C93)</f>
        <v>1669</v>
      </c>
      <c r="D94" s="18">
        <f t="shared" ref="D94:E94" si="55">SUM(D93)</f>
        <v>1662</v>
      </c>
      <c r="E94" s="18">
        <f t="shared" si="55"/>
        <v>3331</v>
      </c>
      <c r="F94" s="18">
        <f t="shared" ref="F94:H94" si="56">SUM(F93)</f>
        <v>389</v>
      </c>
      <c r="G94" s="18">
        <f t="shared" si="56"/>
        <v>374</v>
      </c>
      <c r="H94" s="18">
        <f t="shared" si="56"/>
        <v>763</v>
      </c>
      <c r="I94" s="16">
        <f t="shared" si="29"/>
        <v>0.23307369682444579</v>
      </c>
      <c r="J94" s="16">
        <f t="shared" si="30"/>
        <v>0.22503008423586041</v>
      </c>
      <c r="K94" s="16">
        <f t="shared" si="31"/>
        <v>0.2290603422395677</v>
      </c>
      <c r="L94" s="26" t="str">
        <f t="shared" si="32"/>
        <v>22-24%</v>
      </c>
      <c r="M94" s="24">
        <f t="shared" si="53"/>
        <v>0.2290603422395677</v>
      </c>
      <c r="N94" s="28">
        <f t="shared" si="33"/>
        <v>0.21510655598831971</v>
      </c>
      <c r="O94" s="28">
        <f t="shared" si="34"/>
        <v>0.24363832566731272</v>
      </c>
      <c r="P94" s="29">
        <f t="shared" si="35"/>
        <v>1.395378625124799E-2</v>
      </c>
      <c r="Q94" s="29">
        <f t="shared" si="36"/>
        <v>1.4577983427745023E-2</v>
      </c>
      <c r="R94" s="30"/>
      <c r="S94" s="45"/>
    </row>
    <row r="95" spans="1:19" x14ac:dyDescent="0.25">
      <c r="A95" s="58"/>
      <c r="B95" s="59"/>
      <c r="C95" s="53"/>
      <c r="D95" s="53"/>
      <c r="E95" s="53"/>
      <c r="F95" s="53"/>
      <c r="G95" s="53"/>
      <c r="H95" s="53"/>
      <c r="I95" s="23"/>
      <c r="J95" s="23"/>
      <c r="K95" s="23"/>
      <c r="L95" s="54"/>
      <c r="M95" s="60"/>
      <c r="N95" s="61"/>
      <c r="O95" s="61"/>
      <c r="P95" s="62"/>
      <c r="Q95" s="62"/>
      <c r="R95" s="45"/>
      <c r="S95" s="45"/>
    </row>
    <row r="96" spans="1:19" x14ac:dyDescent="0.25">
      <c r="A96" s="65" t="s">
        <v>34</v>
      </c>
      <c r="L96" s="40"/>
    </row>
    <row r="97" spans="1:8" x14ac:dyDescent="0.25">
      <c r="A97" s="65" t="s">
        <v>9</v>
      </c>
    </row>
    <row r="98" spans="1:8" x14ac:dyDescent="0.25">
      <c r="A98" s="65" t="s">
        <v>10</v>
      </c>
    </row>
    <row r="99" spans="1:8" x14ac:dyDescent="0.25">
      <c r="A99" s="65" t="s">
        <v>40</v>
      </c>
    </row>
    <row r="100" spans="1:8" x14ac:dyDescent="0.25">
      <c r="A100" s="65" t="s">
        <v>71</v>
      </c>
    </row>
    <row r="102" spans="1:8" ht="15.75" x14ac:dyDescent="0.25">
      <c r="A102" s="17" t="s">
        <v>52</v>
      </c>
      <c r="B102" s="21"/>
      <c r="C102" s="22"/>
      <c r="D102" s="22"/>
      <c r="E102" s="22"/>
      <c r="F102" s="22"/>
      <c r="G102" s="22"/>
      <c r="H102" s="22"/>
    </row>
    <row r="103" spans="1:8" ht="135" x14ac:dyDescent="0.25">
      <c r="A103" s="19" t="s">
        <v>58</v>
      </c>
      <c r="B103" s="19" t="s">
        <v>54</v>
      </c>
      <c r="C103" s="19" t="s">
        <v>69</v>
      </c>
      <c r="D103" s="19" t="s">
        <v>70</v>
      </c>
      <c r="G103" s="42"/>
      <c r="H103" s="42"/>
    </row>
    <row r="104" spans="1:8" x14ac:dyDescent="0.25">
      <c r="A104" s="36" t="s">
        <v>38</v>
      </c>
      <c r="B104" s="20">
        <v>15229</v>
      </c>
      <c r="C104" s="20">
        <v>3050</v>
      </c>
      <c r="D104" s="37">
        <f>C104/B104</f>
        <v>0.2002757896119246</v>
      </c>
      <c r="G104" s="43"/>
      <c r="H104" s="43"/>
    </row>
    <row r="105" spans="1:8" x14ac:dyDescent="0.25">
      <c r="A105" s="36" t="s">
        <v>39</v>
      </c>
      <c r="B105" s="20">
        <v>32247</v>
      </c>
      <c r="C105" s="20">
        <v>4938</v>
      </c>
      <c r="D105" s="37">
        <f>C105/B105</f>
        <v>0.153130523769653</v>
      </c>
      <c r="G105" s="43"/>
      <c r="H105" s="43"/>
    </row>
    <row r="106" spans="1:8" x14ac:dyDescent="0.25">
      <c r="A106" s="39" t="s">
        <v>8</v>
      </c>
      <c r="B106" s="18">
        <f>SUM(B104:B105)</f>
        <v>47476</v>
      </c>
      <c r="C106" s="18">
        <v>7988</v>
      </c>
      <c r="D106" s="38">
        <f>C106/B106</f>
        <v>0.16825343331367429</v>
      </c>
      <c r="G106" s="44"/>
      <c r="H106" s="44"/>
    </row>
    <row r="108" spans="1:8" ht="15.75" x14ac:dyDescent="0.25">
      <c r="A108" s="17" t="s">
        <v>47</v>
      </c>
      <c r="B108" s="21"/>
      <c r="C108" s="22"/>
      <c r="D108" s="22"/>
      <c r="E108" s="22"/>
    </row>
    <row r="109" spans="1:8" ht="75" x14ac:dyDescent="0.25">
      <c r="A109" s="19" t="s">
        <v>36</v>
      </c>
      <c r="B109" s="19" t="s">
        <v>50</v>
      </c>
      <c r="C109" s="19" t="s">
        <v>51</v>
      </c>
      <c r="D109" s="42"/>
      <c r="E109" s="42"/>
    </row>
    <row r="110" spans="1:8" x14ac:dyDescent="0.25">
      <c r="A110" s="20">
        <v>29082</v>
      </c>
      <c r="B110" s="20">
        <v>7225</v>
      </c>
      <c r="C110" s="13">
        <f>B110/A110</f>
        <v>0.24843545835912248</v>
      </c>
      <c r="D110" s="35"/>
      <c r="E110" s="35"/>
    </row>
  </sheetData>
  <mergeCells count="31">
    <mergeCell ref="L24:L27"/>
    <mergeCell ref="A11:A15"/>
    <mergeCell ref="A59:A62"/>
    <mergeCell ref="B59:B62"/>
    <mergeCell ref="A8:A10"/>
    <mergeCell ref="A63:A65"/>
    <mergeCell ref="A4:A7"/>
    <mergeCell ref="B4:B7"/>
    <mergeCell ref="I4:K6"/>
    <mergeCell ref="I59:K61"/>
    <mergeCell ref="F59:H61"/>
    <mergeCell ref="C59:E61"/>
    <mergeCell ref="C4:E6"/>
    <mergeCell ref="I24:K26"/>
    <mergeCell ref="F4:H6"/>
    <mergeCell ref="L4:L7"/>
    <mergeCell ref="A16:A18"/>
    <mergeCell ref="L79:L82"/>
    <mergeCell ref="A28:A38"/>
    <mergeCell ref="A71:A73"/>
    <mergeCell ref="A24:A27"/>
    <mergeCell ref="B24:B27"/>
    <mergeCell ref="C24:E26"/>
    <mergeCell ref="F24:H26"/>
    <mergeCell ref="A79:A82"/>
    <mergeCell ref="B79:B82"/>
    <mergeCell ref="C79:E81"/>
    <mergeCell ref="F79:H81"/>
    <mergeCell ref="I79:K81"/>
    <mergeCell ref="A66:A70"/>
    <mergeCell ref="L59:L6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Aruandesse2019</vt:lpstr>
      <vt:lpstr>Aruandesse2018</vt:lpstr>
      <vt:lpstr>Aruandesse2017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2018-04-23T12:58:48Z</dcterms:created>
  <dcterms:modified xsi:type="dcterms:W3CDTF">2020-09-30T08:46:02Z</dcterms:modified>
</cp:coreProperties>
</file>